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LEY Y DISPOSICIONES 2020\INICIATIVA COMISION H\Anexos Tecnicos Disposiciones\Grua\"/>
    </mc:Choice>
  </mc:AlternateContent>
  <bookViews>
    <workbookView xWindow="0" yWindow="0" windowWidth="25200" windowHeight="12570"/>
  </bookViews>
  <sheets>
    <sheet name="Hoja1" sheetId="3" r:id="rId1"/>
    <sheet name="ESTACIONAMIENTO (2)" sheetId="2" state="hidden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3" l="1"/>
  <c r="F10" i="3" s="1"/>
  <c r="E11" i="3"/>
  <c r="F11" i="3" s="1"/>
  <c r="E12" i="3"/>
  <c r="F12" i="3" s="1"/>
  <c r="E13" i="3"/>
  <c r="F13" i="3" s="1"/>
  <c r="E14" i="3"/>
  <c r="F14" i="3" s="1"/>
  <c r="E15" i="3"/>
  <c r="F15" i="3" s="1"/>
  <c r="E16" i="3"/>
  <c r="F16" i="3" s="1"/>
  <c r="E17" i="3"/>
  <c r="F17" i="3" s="1"/>
  <c r="E18" i="3"/>
  <c r="F18" i="3" s="1"/>
  <c r="E19" i="3"/>
  <c r="F19" i="3" s="1"/>
  <c r="E20" i="3"/>
  <c r="F20" i="3" s="1"/>
  <c r="E21" i="3"/>
  <c r="F21" i="3" s="1"/>
  <c r="E22" i="3"/>
  <c r="F22" i="3" s="1"/>
  <c r="E23" i="3"/>
  <c r="F23" i="3" s="1"/>
  <c r="E24" i="3"/>
  <c r="F24" i="3" s="1"/>
  <c r="E25" i="3"/>
  <c r="F25" i="3" s="1"/>
  <c r="E26" i="3"/>
  <c r="F26" i="3" s="1"/>
  <c r="E27" i="3"/>
  <c r="F27" i="3" s="1"/>
  <c r="E28" i="3"/>
  <c r="F28" i="3" s="1"/>
  <c r="E43" i="3"/>
  <c r="H64" i="3" l="1"/>
  <c r="E38" i="3"/>
  <c r="F38" i="3" s="1"/>
  <c r="G38" i="3" s="1"/>
  <c r="H38" i="3" s="1"/>
  <c r="J38" i="3" s="1"/>
  <c r="E36" i="3"/>
  <c r="F36" i="3" s="1"/>
  <c r="G36" i="3" s="1"/>
  <c r="H36" i="3" s="1"/>
  <c r="J36" i="3" s="1"/>
  <c r="E34" i="3"/>
  <c r="F34" i="3" s="1"/>
  <c r="G34" i="3" s="1"/>
  <c r="H34" i="3" s="1"/>
  <c r="J34" i="3" s="1"/>
  <c r="E35" i="3"/>
  <c r="F35" i="3" s="1"/>
  <c r="G35" i="3" s="1"/>
  <c r="H35" i="3" s="1"/>
  <c r="J35" i="3" s="1"/>
  <c r="E37" i="3"/>
  <c r="F37" i="3" s="1"/>
  <c r="G37" i="3" s="1"/>
  <c r="H37" i="3" s="1"/>
  <c r="J37" i="3" s="1"/>
  <c r="E45" i="3"/>
  <c r="E46" i="3"/>
  <c r="E47" i="3"/>
  <c r="E48" i="3"/>
  <c r="E49" i="3"/>
  <c r="E50" i="3"/>
  <c r="E51" i="3"/>
  <c r="E52" i="3"/>
  <c r="E44" i="3"/>
  <c r="F78" i="3"/>
  <c r="E75" i="3"/>
  <c r="G78" i="3"/>
  <c r="E33" i="3"/>
  <c r="F33" i="3" s="1"/>
  <c r="G33" i="3" s="1"/>
  <c r="H33" i="3" s="1"/>
  <c r="J33" i="3" s="1"/>
  <c r="C5" i="3"/>
  <c r="E53" i="3" l="1"/>
  <c r="E58" i="3" s="1"/>
  <c r="J39" i="3"/>
  <c r="E57" i="3" s="1"/>
  <c r="I64" i="3"/>
  <c r="F29" i="3"/>
  <c r="E56" i="3" s="1"/>
  <c r="E29" i="3"/>
  <c r="E59" i="3" l="1"/>
  <c r="E37" i="2"/>
  <c r="F37" i="2" s="1"/>
  <c r="G37" i="2" s="1"/>
  <c r="H37" i="2" s="1"/>
  <c r="J37" i="2" s="1"/>
  <c r="E36" i="2"/>
  <c r="F36" i="2" s="1"/>
  <c r="G36" i="2" s="1"/>
  <c r="H36" i="2" s="1"/>
  <c r="J36" i="2" s="1"/>
  <c r="E35" i="2"/>
  <c r="F35" i="2" s="1"/>
  <c r="G35" i="2" s="1"/>
  <c r="H35" i="2" s="1"/>
  <c r="J35" i="2" s="1"/>
  <c r="E34" i="2"/>
  <c r="F34" i="2" s="1"/>
  <c r="G34" i="2" s="1"/>
  <c r="H34" i="2" s="1"/>
  <c r="J34" i="2" s="1"/>
  <c r="E33" i="2"/>
  <c r="F33" i="2" s="1"/>
  <c r="G33" i="2" s="1"/>
  <c r="E28" i="2"/>
  <c r="F28" i="2" s="1"/>
  <c r="E27" i="2"/>
  <c r="F27" i="2" s="1"/>
  <c r="E26" i="2"/>
  <c r="F26" i="2" s="1"/>
  <c r="E25" i="2"/>
  <c r="F25" i="2" s="1"/>
  <c r="E24" i="2"/>
  <c r="F24" i="2" s="1"/>
  <c r="E23" i="2"/>
  <c r="F23" i="2" s="1"/>
  <c r="E22" i="2"/>
  <c r="F22" i="2" s="1"/>
  <c r="E21" i="2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C5" i="2"/>
  <c r="E29" i="2" l="1"/>
  <c r="H33" i="2"/>
  <c r="J33" i="2" s="1"/>
  <c r="J38" i="2" s="1"/>
  <c r="M33" i="2"/>
  <c r="N33" i="2" s="1"/>
  <c r="F10" i="2"/>
  <c r="F29" i="2" s="1"/>
  <c r="E47" i="2" s="1"/>
  <c r="E48" i="2" l="1"/>
  <c r="D43" i="2"/>
  <c r="E43" i="2" s="1"/>
  <c r="D42" i="2"/>
  <c r="E42" i="2" s="1"/>
  <c r="E44" i="2" s="1"/>
  <c r="E49" i="2" s="1"/>
  <c r="E50" i="2" l="1"/>
</calcChain>
</file>

<file path=xl/sharedStrings.xml><?xml version="1.0" encoding="utf-8"?>
<sst xmlns="http://schemas.openxmlformats.org/spreadsheetml/2006/main" count="237" uniqueCount="146">
  <si>
    <t>ANÁLISIS DE PRECIOS UNITARIOS</t>
  </si>
  <si>
    <t>CONCEPTO:</t>
  </si>
  <si>
    <t>No.</t>
  </si>
  <si>
    <t>UNIDAD:</t>
  </si>
  <si>
    <t>MATERIALES y OTROS INSUMOS</t>
  </si>
  <si>
    <t>Unidad</t>
  </si>
  <si>
    <t>Cantidad</t>
  </si>
  <si>
    <t>Costo Unitario</t>
  </si>
  <si>
    <t>Importe por día</t>
  </si>
  <si>
    <t>Total por día, por cabeza</t>
  </si>
  <si>
    <t>Cloralex</t>
  </si>
  <si>
    <t>litros</t>
  </si>
  <si>
    <t>Desengrasante</t>
  </si>
  <si>
    <t xml:space="preserve">Franela </t>
  </si>
  <si>
    <t>metros</t>
  </si>
  <si>
    <t>Jabon liquido</t>
  </si>
  <si>
    <t>Jerga Blanca</t>
  </si>
  <si>
    <t>Pastilla Desodorante</t>
  </si>
  <si>
    <t>pieza</t>
  </si>
  <si>
    <t xml:space="preserve">Atomizador </t>
  </si>
  <si>
    <t>Jabon en polvo</t>
  </si>
  <si>
    <t>kilogramo</t>
  </si>
  <si>
    <t>Escoba</t>
  </si>
  <si>
    <t>Papel higienico</t>
  </si>
  <si>
    <t>Toalla interdoblada</t>
  </si>
  <si>
    <t>Acido muriatico</t>
  </si>
  <si>
    <t>Bolsa Negra Jumbo</t>
  </si>
  <si>
    <t xml:space="preserve">Cubeta </t>
  </si>
  <si>
    <t>Limpiador Multiusos</t>
  </si>
  <si>
    <t>Trapeador</t>
  </si>
  <si>
    <t>Tinta (sellado de Semovientes)</t>
  </si>
  <si>
    <t>litro</t>
  </si>
  <si>
    <t>Lapiz (marcado de Semovientes)</t>
  </si>
  <si>
    <t>Pieza</t>
  </si>
  <si>
    <t>Crayon tinta (marcador de ganado)</t>
  </si>
  <si>
    <t>SUMA:</t>
  </si>
  <si>
    <t>MANO DE OBRA</t>
  </si>
  <si>
    <t>Sueldo mensual</t>
  </si>
  <si>
    <t>sueldo diario</t>
  </si>
  <si>
    <t>Sueldo por hora</t>
  </si>
  <si>
    <t>Sueldo por minuto</t>
  </si>
  <si>
    <t>Total por  empleado</t>
  </si>
  <si>
    <t>Personal requerido</t>
  </si>
  <si>
    <t>HERRAMIENTA Y EQUIPO</t>
  </si>
  <si>
    <t>Importe</t>
  </si>
  <si>
    <t>Herramienta menor</t>
  </si>
  <si>
    <t>% MO</t>
  </si>
  <si>
    <t>Equipo de seguridad</t>
  </si>
  <si>
    <t>%MO</t>
  </si>
  <si>
    <t>Materiales e Insumos</t>
  </si>
  <si>
    <t>Mano de Obra</t>
  </si>
  <si>
    <t>Herramiento y Equipo</t>
  </si>
  <si>
    <t>Precio Unitario:</t>
  </si>
  <si>
    <t>HERRAMIENTA MENOR</t>
  </si>
  <si>
    <t>El costo por herramienta menor (o herramienta de mano), corresponde al consumo por desgaste de herramientas de mano utilizadas en la ejecución del concepto de trabajo.</t>
  </si>
  <si>
    <t>Este costo se calculará mediante la expresión:</t>
  </si>
  <si>
    <t>Hm = Kh * Mo</t>
  </si>
  <si>
    <t>Donde:</t>
  </si>
  <si>
    <t>“Hm” Representa el costo por herramienta de mano.</t>
  </si>
  <si>
    <t>“Kh” Representa un coeficiente cuyo valor se fijará en función del tipo de trabajo y de la herramienta requerida para su ejecución (en éste caso 3%)</t>
  </si>
  <si>
    <t xml:space="preserve">"Mo" Representa el costo unitario por concepto de mano de obra </t>
  </si>
  <si>
    <t>EQUIPO DE SEGURIDAD</t>
  </si>
  <si>
    <t>El costo directo por equipo de seguridad, corresponde al equipo necesario para la protección personal deltrabajador para ejecutar el concepto de trabajo.</t>
  </si>
  <si>
    <t>Es = Ks * Mo</t>
  </si>
  <si>
    <t>“Es” Representa el costo por equipo de seguridad.</t>
  </si>
  <si>
    <t>"Ks” Representa un coeficiente cuyo valor se fija en función del tipo de trabajo y del equipo requerido para la seguridad del trabajador (en ésta caso 2%)</t>
  </si>
  <si>
    <t>"Mo" Representa el costo unitario por concepto de mano de obra calculado de acuerdo</t>
  </si>
  <si>
    <t>Factores de herramienta menor y equipo de seguridad</t>
  </si>
  <si>
    <t>La depreciación y desgaste de la herramienta, así como el uso de equipo de seguridad que usa en forma particular el operario, representaría un estudio demasiado extenso y quizá poco significativo, el hábito ha consignado un rango de valores entre el uno y el cinco por ciento, sin embargo, en construcción se utiliza un valor de 3% para la herramienta menor y 2% para el equipo de seguridad valores que al integrarlos en el periodo de eqjecución de los trabajos, o bien de un periodo, representarían el costo de una nueva adquisición de éste tipo de herramienta y equipo.</t>
  </si>
  <si>
    <t xml:space="preserve">Servicio de Estacionamiento Publico </t>
  </si>
  <si>
    <t>Promedio de ingresos de autos por día:</t>
  </si>
  <si>
    <t>Automovil</t>
  </si>
  <si>
    <t>Recaudador 1</t>
  </si>
  <si>
    <t>Recaudador 2</t>
  </si>
  <si>
    <t>Recaudador 3</t>
  </si>
  <si>
    <t>Recaudador 4</t>
  </si>
  <si>
    <t>Inspector</t>
  </si>
  <si>
    <t>Hora</t>
  </si>
  <si>
    <t>Total proceso, por dia</t>
  </si>
  <si>
    <t>Franela</t>
  </si>
  <si>
    <t>Metros</t>
  </si>
  <si>
    <t>MATERIALES Y OTROS INSUMOS</t>
  </si>
  <si>
    <t>Total por servicio</t>
  </si>
  <si>
    <t>Minutos</t>
  </si>
  <si>
    <t>Total por servicio por unidad</t>
  </si>
  <si>
    <t>Refacciones</t>
  </si>
  <si>
    <t>Concepto</t>
  </si>
  <si>
    <t>Tarifa actual</t>
  </si>
  <si>
    <t>Tiempo disponible (Hora)</t>
  </si>
  <si>
    <t>Dias</t>
  </si>
  <si>
    <t>n/a</t>
  </si>
  <si>
    <t>Costo por tarifa</t>
  </si>
  <si>
    <t>Variacion %</t>
  </si>
  <si>
    <t>Nombre</t>
  </si>
  <si>
    <t>Propuesta</t>
  </si>
  <si>
    <t>Tarifa propuesta</t>
  </si>
  <si>
    <t>% incremento</t>
  </si>
  <si>
    <t>% costo real</t>
  </si>
  <si>
    <t>Derechos por servicios de arrastre y pensión de vehículos infraccionados</t>
  </si>
  <si>
    <t>GRUA</t>
  </si>
  <si>
    <t>Guantes</t>
  </si>
  <si>
    <t>Overol</t>
  </si>
  <si>
    <t>formatos (folios)</t>
  </si>
  <si>
    <t>Cadenas</t>
  </si>
  <si>
    <t>Polines</t>
  </si>
  <si>
    <t>Cable de acero</t>
  </si>
  <si>
    <t>Traficonos</t>
  </si>
  <si>
    <t xml:space="preserve">Mantenimiento </t>
  </si>
  <si>
    <t>Dotacion de neumaticos</t>
  </si>
  <si>
    <t>unidad</t>
  </si>
  <si>
    <t>Gasolina</t>
  </si>
  <si>
    <t>cubeta</t>
  </si>
  <si>
    <t xml:space="preserve">Jabon </t>
  </si>
  <si>
    <t>Kilogramos</t>
  </si>
  <si>
    <t xml:space="preserve">Camisola </t>
  </si>
  <si>
    <t>Pantalon</t>
  </si>
  <si>
    <t>Calzado</t>
  </si>
  <si>
    <t>Equipo de Radio comunicación</t>
  </si>
  <si>
    <t>Chamarra</t>
  </si>
  <si>
    <t>Gorra</t>
  </si>
  <si>
    <t>500 ML.</t>
  </si>
  <si>
    <t>DIRECTOR DE AREA</t>
  </si>
  <si>
    <t>1ER COMANDANTE</t>
  </si>
  <si>
    <t>RADIO OPERADOR</t>
  </si>
  <si>
    <t xml:space="preserve">PERSONAL DE GRUA </t>
  </si>
  <si>
    <t>Precio Unitario por arrastre de vehiculo:</t>
  </si>
  <si>
    <t>SUBDIRECCION ADMINISTRATIVA</t>
  </si>
  <si>
    <t xml:space="preserve">Comparativa con otras gruas del municipio </t>
  </si>
  <si>
    <t>Tarifa actual 2019</t>
  </si>
  <si>
    <t>Derechos por servicios de arrastre de vehículos infraccionados</t>
  </si>
  <si>
    <t>Costo por unidad</t>
  </si>
  <si>
    <t>Cuota por arrastre</t>
  </si>
  <si>
    <t>% otras gruas</t>
  </si>
  <si>
    <t>PERSONAL DE OPERATIVO</t>
  </si>
  <si>
    <t>SERVICIO</t>
  </si>
  <si>
    <t>Gruas Yerbabuena</t>
  </si>
  <si>
    <t>Gruas Moran</t>
  </si>
  <si>
    <t>Gruas San Antonio</t>
  </si>
  <si>
    <t xml:space="preserve">Gruas Pantera </t>
  </si>
  <si>
    <t>Polizade Vehiculo</t>
  </si>
  <si>
    <t xml:space="preserve">boligrafos </t>
  </si>
  <si>
    <t>toner</t>
  </si>
  <si>
    <t xml:space="preserve">Derechos de Radio comunicaion </t>
  </si>
  <si>
    <t>sellos</t>
  </si>
  <si>
    <t>cintas Tranparentes</t>
  </si>
  <si>
    <t>hojas de papel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</si>
</sst>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"/>
    <numFmt numFmtId="165" formatCode="_(&quot;$&quot;\ * #,##0.00_);_(&quot;$&quot;\ * \(#,##0.00\);_(&quot;$&quot;\ * &quot;-&quot;??_);_(@_)"/>
    <numFmt numFmtId="166" formatCode="_(&quot;$&quot;* #,##0.00_);_(&quot;$&quot;* \(#,##0.00\);_(&quot;$&quot;* &quot;-&quot;??_);_(@_)"/>
    <numFmt numFmtId="167" formatCode="0.000%"/>
  </numFmts>
  <fonts count="9" x14ac:knownFonts="1"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555555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20">
    <xf numFmtId="0" fontId="0" fillId="0" borderId="0" xfId="0"/>
    <xf numFmtId="0" fontId="2" fillId="2" borderId="0" xfId="0" applyFont="1" applyFill="1" applyBorder="1" applyAlignment="1">
      <alignment horizontal="center"/>
    </xf>
    <xf numFmtId="0" fontId="3" fillId="0" borderId="0" xfId="0" applyFont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2" fillId="2" borderId="11" xfId="0" applyFont="1" applyFill="1" applyBorder="1" applyAlignment="1">
      <alignment horizontal="center" vertical="center"/>
    </xf>
    <xf numFmtId="165" fontId="2" fillId="2" borderId="11" xfId="2" applyFont="1" applyFill="1" applyBorder="1" applyAlignment="1">
      <alignment horizontal="center" vertical="center"/>
    </xf>
    <xf numFmtId="165" fontId="2" fillId="2" borderId="0" xfId="2" applyFont="1" applyFill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165" fontId="3" fillId="0" borderId="11" xfId="2" applyFont="1" applyBorder="1"/>
    <xf numFmtId="165" fontId="3" fillId="0" borderId="0" xfId="2" applyFont="1" applyBorder="1"/>
    <xf numFmtId="166" fontId="3" fillId="0" borderId="0" xfId="0" applyNumberFormat="1" applyFont="1"/>
    <xf numFmtId="0" fontId="3" fillId="0" borderId="11" xfId="0" applyFont="1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2" fillId="2" borderId="12" xfId="0" applyFont="1" applyFill="1" applyBorder="1"/>
    <xf numFmtId="165" fontId="2" fillId="2" borderId="12" xfId="2" applyFont="1" applyFill="1" applyBorder="1"/>
    <xf numFmtId="165" fontId="2" fillId="2" borderId="0" xfId="2" applyFont="1" applyFill="1" applyBorder="1"/>
    <xf numFmtId="0" fontId="2" fillId="0" borderId="0" xfId="0" applyFont="1" applyBorder="1" applyAlignment="1">
      <alignment horizontal="centerContinuous"/>
    </xf>
    <xf numFmtId="165" fontId="3" fillId="0" borderId="12" xfId="2" applyFont="1" applyBorder="1"/>
    <xf numFmtId="0" fontId="2" fillId="2" borderId="11" xfId="0" applyFont="1" applyFill="1" applyBorder="1" applyAlignment="1">
      <alignment horizontal="center" vertical="center" wrapText="1"/>
    </xf>
    <xf numFmtId="43" fontId="3" fillId="0" borderId="11" xfId="1" applyFont="1" applyBorder="1" applyAlignment="1">
      <alignment horizontal="center"/>
    </xf>
    <xf numFmtId="1" fontId="3" fillId="3" borderId="11" xfId="0" applyNumberFormat="1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165" fontId="2" fillId="2" borderId="11" xfId="2" applyFont="1" applyFill="1" applyBorder="1" applyAlignment="1">
      <alignment horizontal="center"/>
    </xf>
    <xf numFmtId="165" fontId="2" fillId="2" borderId="0" xfId="2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/>
    <xf numFmtId="44" fontId="3" fillId="0" borderId="0" xfId="0" applyNumberFormat="1" applyFont="1"/>
    <xf numFmtId="0" fontId="2" fillId="2" borderId="12" xfId="0" applyFont="1" applyFill="1" applyBorder="1" applyAlignment="1">
      <alignment horizontal="right"/>
    </xf>
    <xf numFmtId="44" fontId="3" fillId="0" borderId="0" xfId="0" applyNumberFormat="1" applyFont="1" applyBorder="1"/>
    <xf numFmtId="44" fontId="3" fillId="0" borderId="13" xfId="0" applyNumberFormat="1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3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center"/>
    </xf>
    <xf numFmtId="164" fontId="2" fillId="4" borderId="2" xfId="0" applyNumberFormat="1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left"/>
    </xf>
    <xf numFmtId="0" fontId="2" fillId="4" borderId="11" xfId="0" applyFont="1" applyFill="1" applyBorder="1" applyAlignment="1">
      <alignment horizontal="center" vertical="center"/>
    </xf>
    <xf numFmtId="165" fontId="2" fillId="4" borderId="11" xfId="2" applyFont="1" applyFill="1" applyBorder="1" applyAlignment="1">
      <alignment horizontal="center" vertical="center"/>
    </xf>
    <xf numFmtId="0" fontId="2" fillId="4" borderId="12" xfId="0" applyFont="1" applyFill="1" applyBorder="1"/>
    <xf numFmtId="165" fontId="2" fillId="4" borderId="12" xfId="2" applyFont="1" applyFill="1" applyBorder="1"/>
    <xf numFmtId="165" fontId="2" fillId="4" borderId="11" xfId="2" applyFont="1" applyFill="1" applyBorder="1" applyAlignment="1">
      <alignment horizontal="center"/>
    </xf>
    <xf numFmtId="165" fontId="2" fillId="4" borderId="0" xfId="2" applyFont="1" applyFill="1" applyBorder="1" applyAlignment="1">
      <alignment horizontal="center"/>
    </xf>
    <xf numFmtId="4" fontId="3" fillId="0" borderId="1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3" fontId="3" fillId="0" borderId="11" xfId="0" applyNumberFormat="1" applyFont="1" applyBorder="1" applyAlignment="1">
      <alignment horizontal="center"/>
    </xf>
    <xf numFmtId="0" fontId="2" fillId="4" borderId="14" xfId="0" applyFont="1" applyFill="1" applyBorder="1" applyAlignment="1">
      <alignment horizontal="center" vertical="center"/>
    </xf>
    <xf numFmtId="165" fontId="3" fillId="0" borderId="14" xfId="2" applyFont="1" applyBorder="1"/>
    <xf numFmtId="165" fontId="3" fillId="0" borderId="8" xfId="2" applyFont="1" applyBorder="1"/>
    <xf numFmtId="165" fontId="2" fillId="4" borderId="11" xfId="2" applyFont="1" applyFill="1" applyBorder="1" applyAlignment="1">
      <alignment horizontal="center" vertical="center" wrapText="1"/>
    </xf>
    <xf numFmtId="165" fontId="2" fillId="4" borderId="11" xfId="2" applyFont="1" applyFill="1" applyBorder="1"/>
    <xf numFmtId="0" fontId="2" fillId="4" borderId="8" xfId="0" applyFont="1" applyFill="1" applyBorder="1"/>
    <xf numFmtId="165" fontId="2" fillId="4" borderId="8" xfId="2" applyFont="1" applyFill="1" applyBorder="1"/>
    <xf numFmtId="165" fontId="3" fillId="0" borderId="14" xfId="2" applyNumberFormat="1" applyFont="1" applyBorder="1"/>
    <xf numFmtId="1" fontId="3" fillId="0" borderId="11" xfId="0" applyNumberFormat="1" applyFont="1" applyFill="1" applyBorder="1" applyAlignment="1">
      <alignment horizontal="center"/>
    </xf>
    <xf numFmtId="165" fontId="2" fillId="4" borderId="8" xfId="2" applyFont="1" applyFill="1" applyBorder="1" applyAlignment="1">
      <alignment horizontal="center"/>
    </xf>
    <xf numFmtId="44" fontId="3" fillId="0" borderId="11" xfId="0" applyNumberFormat="1" applyFont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5" fontId="3" fillId="0" borderId="11" xfId="0" applyNumberFormat="1" applyFont="1" applyBorder="1"/>
    <xf numFmtId="44" fontId="3" fillId="0" borderId="11" xfId="0" applyNumberFormat="1" applyFont="1" applyBorder="1"/>
    <xf numFmtId="165" fontId="2" fillId="0" borderId="12" xfId="2" applyFont="1" applyFill="1" applyBorder="1"/>
    <xf numFmtId="165" fontId="3" fillId="0" borderId="11" xfId="2" applyFont="1" applyFill="1" applyBorder="1"/>
    <xf numFmtId="10" fontId="3" fillId="0" borderId="11" xfId="0" applyNumberFormat="1" applyFont="1" applyBorder="1"/>
    <xf numFmtId="10" fontId="3" fillId="0" borderId="11" xfId="0" applyNumberFormat="1" applyFont="1" applyBorder="1" applyAlignment="1">
      <alignment horizontal="center"/>
    </xf>
    <xf numFmtId="167" fontId="7" fillId="0" borderId="11" xfId="0" applyNumberFormat="1" applyFont="1" applyBorder="1" applyAlignment="1">
      <alignment horizontal="center"/>
    </xf>
    <xf numFmtId="10" fontId="7" fillId="0" borderId="11" xfId="0" applyNumberFormat="1" applyFont="1" applyBorder="1" applyAlignment="1">
      <alignment horizontal="center"/>
    </xf>
    <xf numFmtId="10" fontId="8" fillId="0" borderId="11" xfId="0" applyNumberFormat="1" applyFont="1" applyBorder="1" applyAlignment="1">
      <alignment horizontal="center"/>
    </xf>
    <xf numFmtId="0" fontId="2" fillId="4" borderId="11" xfId="0" applyFont="1" applyFill="1" applyBorder="1" applyAlignment="1">
      <alignment horizontal="center" vertical="center" wrapText="1"/>
    </xf>
    <xf numFmtId="44" fontId="3" fillId="0" borderId="11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165" fontId="3" fillId="0" borderId="1" xfId="2" applyFont="1" applyBorder="1"/>
    <xf numFmtId="0" fontId="3" fillId="0" borderId="3" xfId="0" applyFont="1" applyBorder="1"/>
    <xf numFmtId="0" fontId="3" fillId="0" borderId="3" xfId="0" applyFont="1" applyBorder="1" applyAlignment="1">
      <alignment horizontal="justify" vertical="top" wrapText="1"/>
    </xf>
    <xf numFmtId="2" fontId="3" fillId="0" borderId="4" xfId="0" applyNumberFormat="1" applyFont="1" applyBorder="1" applyAlignment="1">
      <alignment horizontal="center"/>
    </xf>
    <xf numFmtId="0" fontId="2" fillId="5" borderId="11" xfId="0" applyFont="1" applyFill="1" applyBorder="1" applyAlignment="1">
      <alignment horizontal="center" vertical="center" wrapText="1"/>
    </xf>
    <xf numFmtId="44" fontId="3" fillId="0" borderId="11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/>
    </xf>
    <xf numFmtId="44" fontId="3" fillId="0" borderId="11" xfId="0" applyNumberFormat="1" applyFont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top" wrapText="1"/>
    </xf>
    <xf numFmtId="0" fontId="2" fillId="4" borderId="11" xfId="0" applyFont="1" applyFill="1" applyBorder="1" applyAlignment="1">
      <alignment horizontal="center"/>
    </xf>
    <xf numFmtId="0" fontId="3" fillId="0" borderId="11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4" borderId="0" xfId="0" applyFont="1" applyFill="1" applyBorder="1" applyAlignment="1">
      <alignment horizontal="right"/>
    </xf>
    <xf numFmtId="0" fontId="3" fillId="0" borderId="11" xfId="0" applyFont="1" applyBorder="1" applyAlignment="1">
      <alignment horizontal="left" wrapText="1"/>
    </xf>
    <xf numFmtId="0" fontId="2" fillId="2" borderId="0" xfId="0" applyFont="1" applyFill="1" applyBorder="1" applyAlignment="1">
      <alignment horizontal="center"/>
    </xf>
    <xf numFmtId="0" fontId="3" fillId="0" borderId="5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1" fontId="3" fillId="0" borderId="11" xfId="0" applyNumberFormat="1" applyFont="1" applyBorder="1" applyAlignment="1">
      <alignment horizontal="center"/>
    </xf>
  </cellXfs>
  <cellStyles count="4">
    <cellStyle name="Hipervínculo" xfId="3" builtinId="8"/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rvertim\AppData\Roaming\Skype\My%20Skype%20Received%20Files\TARJETAS%20DE%20COSTOS%20RAST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1"/>
      <sheetName val="RES"/>
      <sheetName val="PORCINO"/>
    </sheetNames>
    <sheetDataSet>
      <sheetData sheetId="0"/>
      <sheetData sheetId="1">
        <row r="7">
          <cell r="C7">
            <v>1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buenastareas.com/inscribirse/?redirectUrl=%2Fensayos%2F3-De-Herramienta-y-Equipo-De%2F3393105.html&amp;from=essay&amp;from=essa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7"/>
  <sheetViews>
    <sheetView tabSelected="1" zoomScale="80" zoomScaleNormal="80" workbookViewId="0">
      <selection activeCell="K19" sqref="K19"/>
    </sheetView>
  </sheetViews>
  <sheetFormatPr baseColWidth="10" defaultRowHeight="12.75" x14ac:dyDescent="0.2"/>
  <cols>
    <col min="1" max="1" width="37.7109375" customWidth="1"/>
    <col min="2" max="2" width="24.5703125" customWidth="1"/>
    <col min="3" max="3" width="13" bestFit="1" customWidth="1"/>
    <col min="4" max="4" width="17.28515625" customWidth="1"/>
    <col min="5" max="5" width="20.28515625" customWidth="1"/>
    <col min="6" max="6" width="22.42578125" customWidth="1"/>
    <col min="8" max="8" width="13.28515625" customWidth="1"/>
  </cols>
  <sheetData>
    <row r="1" spans="1:12" ht="14.25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x14ac:dyDescent="0.25">
      <c r="A3" s="107" t="s">
        <v>0</v>
      </c>
      <c r="B3" s="107"/>
      <c r="C3" s="107"/>
      <c r="D3" s="107"/>
      <c r="E3" s="107"/>
      <c r="F3" s="65"/>
      <c r="G3" s="2"/>
      <c r="H3" s="2"/>
      <c r="I3" s="2"/>
      <c r="J3" s="2"/>
      <c r="K3" s="2"/>
      <c r="L3" s="2"/>
    </row>
    <row r="4" spans="1:12" ht="15" x14ac:dyDescent="0.25">
      <c r="A4" s="3"/>
      <c r="B4" s="4"/>
      <c r="C4" s="4"/>
      <c r="D4" s="4"/>
      <c r="E4" s="4"/>
      <c r="F4" s="41"/>
      <c r="G4" s="2"/>
      <c r="H4" s="2"/>
      <c r="I4" s="2"/>
      <c r="J4" s="2"/>
      <c r="K4" s="2"/>
      <c r="L4" s="2"/>
    </row>
    <row r="5" spans="1:12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66"/>
      <c r="G5" s="2"/>
      <c r="H5" s="2"/>
      <c r="I5" s="2"/>
      <c r="J5" s="2"/>
      <c r="K5" s="2"/>
      <c r="L5" s="2"/>
    </row>
    <row r="6" spans="1:12" ht="14.25" x14ac:dyDescent="0.2">
      <c r="A6" s="108" t="s">
        <v>98</v>
      </c>
      <c r="B6" s="108"/>
      <c r="C6" s="108"/>
      <c r="D6" s="108"/>
      <c r="E6" s="63" t="s">
        <v>99</v>
      </c>
      <c r="F6" s="12"/>
      <c r="G6" s="2"/>
      <c r="H6" s="2"/>
      <c r="I6" s="2"/>
      <c r="J6" s="2"/>
      <c r="K6" s="2"/>
      <c r="L6" s="2"/>
    </row>
    <row r="7" spans="1:12" ht="14.25" x14ac:dyDescent="0.2">
      <c r="A7" s="109" t="s">
        <v>70</v>
      </c>
      <c r="B7" s="110"/>
      <c r="C7" s="110"/>
      <c r="D7" s="111"/>
      <c r="E7" s="64">
        <v>10</v>
      </c>
      <c r="F7" s="18"/>
      <c r="G7" s="2"/>
      <c r="H7" s="2"/>
      <c r="I7" s="2"/>
      <c r="J7" s="2"/>
      <c r="K7" s="2"/>
      <c r="L7" s="2"/>
    </row>
    <row r="8" spans="1:12" ht="15" x14ac:dyDescent="0.25">
      <c r="A8" s="3"/>
      <c r="B8" s="4"/>
      <c r="C8" s="4"/>
      <c r="D8" s="4"/>
      <c r="E8" s="4"/>
      <c r="F8" s="4"/>
      <c r="G8" s="2"/>
      <c r="H8" s="2"/>
      <c r="I8" s="2"/>
      <c r="J8" s="2"/>
      <c r="K8" s="2"/>
      <c r="L8" s="2"/>
    </row>
    <row r="9" spans="1:12" ht="30" x14ac:dyDescent="0.2">
      <c r="A9" s="57" t="s">
        <v>81</v>
      </c>
      <c r="B9" s="57" t="s">
        <v>5</v>
      </c>
      <c r="C9" s="57" t="s">
        <v>6</v>
      </c>
      <c r="D9" s="68" t="s">
        <v>7</v>
      </c>
      <c r="E9" s="58" t="s">
        <v>8</v>
      </c>
      <c r="F9" s="71" t="s">
        <v>84</v>
      </c>
      <c r="G9" s="2"/>
      <c r="H9" s="2"/>
      <c r="I9" s="2"/>
      <c r="J9" s="2"/>
      <c r="K9" s="2"/>
      <c r="L9" s="2"/>
    </row>
    <row r="10" spans="1:12" ht="14.25" x14ac:dyDescent="0.2">
      <c r="A10" s="22" t="s">
        <v>102</v>
      </c>
      <c r="B10" s="23" t="s">
        <v>18</v>
      </c>
      <c r="C10" s="67">
        <v>8760</v>
      </c>
      <c r="D10" s="69">
        <v>10</v>
      </c>
      <c r="E10" s="25">
        <f>D10/C10</f>
        <v>1.1415525114155251E-3</v>
      </c>
      <c r="F10" s="25">
        <f>+E10/$E$7</f>
        <v>1.1415525114155251E-4</v>
      </c>
      <c r="G10" s="27"/>
      <c r="H10" s="2"/>
      <c r="I10" s="2"/>
      <c r="J10" s="2"/>
      <c r="K10" s="2"/>
      <c r="L10" s="2"/>
    </row>
    <row r="11" spans="1:12" ht="14.25" x14ac:dyDescent="0.2">
      <c r="A11" s="22" t="s">
        <v>145</v>
      </c>
      <c r="B11" s="23" t="s">
        <v>18</v>
      </c>
      <c r="C11" s="67">
        <v>1000</v>
      </c>
      <c r="D11" s="69">
        <v>60</v>
      </c>
      <c r="E11" s="25">
        <f t="shared" ref="E11:E28" si="0">D11/365</f>
        <v>0.16438356164383561</v>
      </c>
      <c r="F11" s="25">
        <f>+E11/$E$7</f>
        <v>1.643835616438356E-2</v>
      </c>
      <c r="G11" s="27"/>
      <c r="H11" s="2"/>
      <c r="I11" s="2"/>
      <c r="J11" s="2"/>
      <c r="K11" s="2"/>
      <c r="L11" s="2"/>
    </row>
    <row r="12" spans="1:12" ht="14.25" x14ac:dyDescent="0.2">
      <c r="A12" s="22" t="s">
        <v>140</v>
      </c>
      <c r="B12" s="23" t="s">
        <v>18</v>
      </c>
      <c r="C12" s="67">
        <v>20</v>
      </c>
      <c r="D12" s="69">
        <v>15</v>
      </c>
      <c r="E12" s="25">
        <f t="shared" si="0"/>
        <v>4.1095890410958902E-2</v>
      </c>
      <c r="F12" s="25">
        <f>+E12/$E$7</f>
        <v>4.10958904109589E-3</v>
      </c>
      <c r="G12" s="27"/>
      <c r="H12" s="2"/>
      <c r="I12" s="2"/>
      <c r="J12" s="2"/>
      <c r="K12" s="2"/>
      <c r="L12" s="2"/>
    </row>
    <row r="13" spans="1:12" ht="14.25" x14ac:dyDescent="0.2">
      <c r="A13" s="22" t="s">
        <v>141</v>
      </c>
      <c r="B13" s="23" t="s">
        <v>18</v>
      </c>
      <c r="C13" s="67">
        <v>4</v>
      </c>
      <c r="D13" s="69">
        <v>1200</v>
      </c>
      <c r="E13" s="25">
        <f t="shared" si="0"/>
        <v>3.2876712328767121</v>
      </c>
      <c r="F13" s="25">
        <f t="shared" ref="F13:F28" si="1">+E13/$E$7</f>
        <v>0.32876712328767121</v>
      </c>
      <c r="G13" s="27"/>
      <c r="H13" s="2"/>
      <c r="I13" s="2"/>
      <c r="J13" s="2"/>
      <c r="K13" s="2"/>
      <c r="L13" s="2"/>
    </row>
    <row r="14" spans="1:12" ht="14.25" x14ac:dyDescent="0.2">
      <c r="A14" s="22" t="s">
        <v>144</v>
      </c>
      <c r="B14" s="23" t="s">
        <v>18</v>
      </c>
      <c r="C14" s="67">
        <v>20</v>
      </c>
      <c r="D14" s="69">
        <v>35</v>
      </c>
      <c r="E14" s="25">
        <f t="shared" si="0"/>
        <v>9.5890410958904104E-2</v>
      </c>
      <c r="F14" s="25">
        <f t="shared" si="1"/>
        <v>9.5890410958904097E-3</v>
      </c>
      <c r="G14" s="27"/>
      <c r="H14" s="2"/>
      <c r="I14" s="2"/>
      <c r="J14" s="2"/>
      <c r="K14" s="2"/>
      <c r="L14" s="2"/>
    </row>
    <row r="15" spans="1:12" ht="14.25" x14ac:dyDescent="0.2">
      <c r="A15" s="22" t="s">
        <v>143</v>
      </c>
      <c r="B15" s="23" t="s">
        <v>18</v>
      </c>
      <c r="C15" s="67">
        <v>1</v>
      </c>
      <c r="D15" s="69">
        <v>300</v>
      </c>
      <c r="E15" s="25">
        <f t="shared" si="0"/>
        <v>0.82191780821917804</v>
      </c>
      <c r="F15" s="25">
        <f t="shared" si="1"/>
        <v>8.2191780821917804E-2</v>
      </c>
      <c r="G15" s="27"/>
      <c r="H15" s="2"/>
      <c r="I15" s="2"/>
      <c r="J15" s="2"/>
      <c r="K15" s="2"/>
      <c r="L15" s="2"/>
    </row>
    <row r="16" spans="1:12" ht="14.25" x14ac:dyDescent="0.2">
      <c r="A16" s="22" t="s">
        <v>142</v>
      </c>
      <c r="B16" s="23" t="s">
        <v>33</v>
      </c>
      <c r="C16" s="67">
        <v>1</v>
      </c>
      <c r="D16" s="69">
        <v>40000</v>
      </c>
      <c r="E16" s="25">
        <f t="shared" si="0"/>
        <v>109.58904109589041</v>
      </c>
      <c r="F16" s="25">
        <f t="shared" si="1"/>
        <v>10.95890410958904</v>
      </c>
      <c r="G16" s="27"/>
      <c r="H16" s="2"/>
      <c r="I16" s="2"/>
      <c r="J16" s="2"/>
      <c r="K16" s="2"/>
      <c r="L16" s="2"/>
    </row>
    <row r="17" spans="1:12" ht="14.25" x14ac:dyDescent="0.2">
      <c r="A17" s="22" t="s">
        <v>103</v>
      </c>
      <c r="B17" s="23" t="s">
        <v>14</v>
      </c>
      <c r="C17" s="67">
        <v>4</v>
      </c>
      <c r="D17" s="69">
        <v>80</v>
      </c>
      <c r="E17" s="25">
        <f t="shared" si="0"/>
        <v>0.21917808219178081</v>
      </c>
      <c r="F17" s="25">
        <f t="shared" si="1"/>
        <v>2.1917808219178082E-2</v>
      </c>
      <c r="G17" s="27"/>
      <c r="H17" s="2"/>
      <c r="I17" s="2"/>
      <c r="J17" s="2"/>
      <c r="K17" s="2"/>
      <c r="L17" s="2"/>
    </row>
    <row r="18" spans="1:12" ht="14.25" x14ac:dyDescent="0.2">
      <c r="A18" s="22" t="s">
        <v>104</v>
      </c>
      <c r="B18" s="23" t="s">
        <v>33</v>
      </c>
      <c r="C18" s="67">
        <v>8</v>
      </c>
      <c r="D18" s="75">
        <v>40</v>
      </c>
      <c r="E18" s="25">
        <f t="shared" si="0"/>
        <v>0.1095890410958904</v>
      </c>
      <c r="F18" s="25">
        <f t="shared" si="1"/>
        <v>1.0958904109589041E-2</v>
      </c>
      <c r="G18" s="27"/>
      <c r="H18" s="2"/>
      <c r="I18" s="2"/>
      <c r="J18" s="2"/>
      <c r="K18" s="2"/>
      <c r="L18" s="2"/>
    </row>
    <row r="19" spans="1:12" ht="14.25" x14ac:dyDescent="0.2">
      <c r="A19" s="22" t="s">
        <v>105</v>
      </c>
      <c r="B19" s="23" t="s">
        <v>14</v>
      </c>
      <c r="C19" s="67">
        <v>15</v>
      </c>
      <c r="D19" s="69">
        <v>10000</v>
      </c>
      <c r="E19" s="25">
        <f t="shared" si="0"/>
        <v>27.397260273972602</v>
      </c>
      <c r="F19" s="25">
        <f t="shared" si="1"/>
        <v>2.7397260273972601</v>
      </c>
      <c r="G19" s="27"/>
      <c r="H19" s="2"/>
      <c r="I19" s="2"/>
      <c r="J19" s="2"/>
      <c r="K19" s="2"/>
      <c r="L19" s="2"/>
    </row>
    <row r="20" spans="1:12" ht="14.25" x14ac:dyDescent="0.2">
      <c r="A20" s="22" t="s">
        <v>106</v>
      </c>
      <c r="B20" s="23" t="s">
        <v>33</v>
      </c>
      <c r="C20" s="67">
        <v>6</v>
      </c>
      <c r="D20" s="69">
        <v>120</v>
      </c>
      <c r="E20" s="25">
        <f t="shared" si="0"/>
        <v>0.32876712328767121</v>
      </c>
      <c r="F20" s="25">
        <f t="shared" si="1"/>
        <v>3.287671232876712E-2</v>
      </c>
      <c r="G20" s="27"/>
      <c r="H20" s="2"/>
      <c r="I20" s="2"/>
      <c r="J20" s="2"/>
      <c r="K20" s="2"/>
      <c r="L20" s="2"/>
    </row>
    <row r="21" spans="1:12" ht="14.25" x14ac:dyDescent="0.2">
      <c r="A21" s="22" t="s">
        <v>107</v>
      </c>
      <c r="B21" s="23" t="s">
        <v>109</v>
      </c>
      <c r="C21" s="67">
        <v>4</v>
      </c>
      <c r="D21" s="69">
        <v>5000</v>
      </c>
      <c r="E21" s="25">
        <f t="shared" si="0"/>
        <v>13.698630136986301</v>
      </c>
      <c r="F21" s="25">
        <f t="shared" si="1"/>
        <v>1.3698630136986301</v>
      </c>
      <c r="G21" s="27"/>
      <c r="H21" s="2"/>
      <c r="I21" s="2"/>
      <c r="J21" s="2"/>
      <c r="K21" s="2"/>
      <c r="L21" s="2"/>
    </row>
    <row r="22" spans="1:12" ht="14.25" x14ac:dyDescent="0.2">
      <c r="A22" s="22" t="s">
        <v>108</v>
      </c>
      <c r="B22" s="23" t="s">
        <v>33</v>
      </c>
      <c r="C22" s="67">
        <v>6</v>
      </c>
      <c r="D22" s="69">
        <v>14000</v>
      </c>
      <c r="E22" s="25">
        <f t="shared" si="0"/>
        <v>38.356164383561641</v>
      </c>
      <c r="F22" s="25">
        <f t="shared" si="1"/>
        <v>3.8356164383561642</v>
      </c>
      <c r="G22" s="27"/>
      <c r="H22" s="2"/>
      <c r="I22" s="2"/>
      <c r="J22" s="2"/>
      <c r="K22" s="2"/>
      <c r="L22" s="2"/>
    </row>
    <row r="23" spans="1:12" ht="14.25" x14ac:dyDescent="0.2">
      <c r="A23" s="22" t="s">
        <v>110</v>
      </c>
      <c r="B23" s="23" t="s">
        <v>11</v>
      </c>
      <c r="C23" s="67">
        <v>65700</v>
      </c>
      <c r="D23" s="69">
        <v>20.81</v>
      </c>
      <c r="E23" s="25">
        <f t="shared" si="0"/>
        <v>5.7013698630136986E-2</v>
      </c>
      <c r="F23" s="25">
        <f t="shared" si="1"/>
        <v>5.7013698630136982E-3</v>
      </c>
      <c r="G23" s="27"/>
      <c r="H23" s="2"/>
      <c r="I23" s="2"/>
      <c r="J23" s="2"/>
      <c r="K23" s="2"/>
      <c r="L23" s="2"/>
    </row>
    <row r="24" spans="1:12" ht="14.25" x14ac:dyDescent="0.2">
      <c r="A24" s="94" t="s">
        <v>22</v>
      </c>
      <c r="B24" s="95" t="s">
        <v>33</v>
      </c>
      <c r="C24" s="96">
        <v>4</v>
      </c>
      <c r="D24" s="97">
        <v>40</v>
      </c>
      <c r="E24" s="25">
        <f t="shared" si="0"/>
        <v>0.1095890410958904</v>
      </c>
      <c r="F24" s="25">
        <f t="shared" si="1"/>
        <v>1.0958904109589041E-2</v>
      </c>
      <c r="G24" s="27"/>
      <c r="H24" s="2"/>
      <c r="I24" s="2"/>
      <c r="J24" s="2"/>
      <c r="K24" s="2"/>
      <c r="L24" s="2"/>
    </row>
    <row r="25" spans="1:12" ht="14.25" x14ac:dyDescent="0.2">
      <c r="A25" s="22" t="s">
        <v>79</v>
      </c>
      <c r="B25" s="23" t="s">
        <v>80</v>
      </c>
      <c r="C25" s="67">
        <v>6</v>
      </c>
      <c r="D25" s="25">
        <v>20.5</v>
      </c>
      <c r="E25" s="25">
        <f t="shared" si="0"/>
        <v>5.6164383561643834E-2</v>
      </c>
      <c r="F25" s="25">
        <f t="shared" si="1"/>
        <v>5.6164383561643832E-3</v>
      </c>
      <c r="G25" s="27"/>
      <c r="H25" s="2"/>
      <c r="I25" s="2"/>
      <c r="J25" s="2"/>
      <c r="K25" s="2"/>
      <c r="L25" s="2"/>
    </row>
    <row r="26" spans="1:12" ht="14.25" x14ac:dyDescent="0.2">
      <c r="A26" s="22" t="s">
        <v>12</v>
      </c>
      <c r="B26" s="23" t="s">
        <v>120</v>
      </c>
      <c r="C26" s="67">
        <v>4</v>
      </c>
      <c r="D26" s="25">
        <v>70</v>
      </c>
      <c r="E26" s="25">
        <f t="shared" si="0"/>
        <v>0.19178082191780821</v>
      </c>
      <c r="F26" s="25">
        <f t="shared" si="1"/>
        <v>1.9178082191780819E-2</v>
      </c>
      <c r="G26" s="27"/>
      <c r="H26" s="2"/>
      <c r="I26" s="2"/>
      <c r="J26" s="2"/>
      <c r="K26" s="2"/>
      <c r="L26" s="2"/>
    </row>
    <row r="27" spans="1:12" ht="14.25" x14ac:dyDescent="0.2">
      <c r="A27" s="22" t="s">
        <v>111</v>
      </c>
      <c r="B27" s="23" t="s">
        <v>33</v>
      </c>
      <c r="C27" s="67">
        <v>3</v>
      </c>
      <c r="D27" s="25">
        <v>50</v>
      </c>
      <c r="E27" s="25">
        <f t="shared" si="0"/>
        <v>0.13698630136986301</v>
      </c>
      <c r="F27" s="25">
        <f t="shared" si="1"/>
        <v>1.3698630136986301E-2</v>
      </c>
      <c r="G27" s="27"/>
      <c r="H27" s="2"/>
      <c r="I27" s="2"/>
      <c r="J27" s="2"/>
      <c r="K27" s="2"/>
      <c r="L27" s="2"/>
    </row>
    <row r="28" spans="1:12" ht="14.25" x14ac:dyDescent="0.2">
      <c r="A28" s="98" t="s">
        <v>112</v>
      </c>
      <c r="B28" s="95" t="s">
        <v>113</v>
      </c>
      <c r="C28" s="96">
        <v>6</v>
      </c>
      <c r="D28" s="25">
        <v>25</v>
      </c>
      <c r="E28" s="25">
        <f t="shared" si="0"/>
        <v>6.8493150684931503E-2</v>
      </c>
      <c r="F28" s="25">
        <f t="shared" si="1"/>
        <v>6.8493150684931503E-3</v>
      </c>
      <c r="G28" s="27"/>
      <c r="H28" s="2"/>
      <c r="I28" s="2"/>
      <c r="J28" s="2"/>
      <c r="K28" s="2"/>
      <c r="L28" s="2"/>
    </row>
    <row r="29" spans="1:12" ht="15" x14ac:dyDescent="0.25">
      <c r="A29" s="2"/>
      <c r="B29" s="92"/>
      <c r="C29" s="2"/>
      <c r="D29" s="59" t="s">
        <v>35</v>
      </c>
      <c r="E29" s="72">
        <f>SUM(E10:E22)</f>
        <v>194.11073059360729</v>
      </c>
      <c r="F29" s="72">
        <f>SUM(F10:F24)</f>
        <v>19.427733333333336</v>
      </c>
      <c r="G29" s="2"/>
      <c r="H29" s="2"/>
      <c r="I29" s="2"/>
      <c r="J29" s="2"/>
      <c r="K29" s="2"/>
      <c r="L29" s="2"/>
    </row>
    <row r="30" spans="1:12" ht="15" x14ac:dyDescent="0.25">
      <c r="A30" s="2"/>
      <c r="B30" s="92"/>
      <c r="C30" s="2"/>
      <c r="D30" s="33"/>
      <c r="E30" s="70"/>
      <c r="F30" s="26"/>
      <c r="G30" s="2"/>
      <c r="H30" s="2"/>
      <c r="I30" s="2"/>
      <c r="J30" s="2"/>
      <c r="K30" s="2"/>
      <c r="L30" s="2"/>
    </row>
    <row r="31" spans="1:12" ht="15" x14ac:dyDescent="0.25">
      <c r="A31" s="33"/>
      <c r="B31" s="3"/>
      <c r="C31" s="33"/>
      <c r="D31" s="33"/>
      <c r="E31" s="34"/>
      <c r="F31" s="26"/>
      <c r="G31" s="2"/>
      <c r="H31" s="2"/>
      <c r="I31" s="2"/>
      <c r="J31" s="2"/>
      <c r="K31" s="2"/>
      <c r="L31" s="2"/>
    </row>
    <row r="32" spans="1:12" ht="60" x14ac:dyDescent="0.2">
      <c r="A32" s="57" t="s">
        <v>36</v>
      </c>
      <c r="B32" s="57" t="s">
        <v>5</v>
      </c>
      <c r="C32" s="57" t="s">
        <v>6</v>
      </c>
      <c r="D32" s="57" t="s">
        <v>37</v>
      </c>
      <c r="E32" s="57" t="s">
        <v>38</v>
      </c>
      <c r="F32" s="89" t="s">
        <v>39</v>
      </c>
      <c r="G32" s="89" t="s">
        <v>40</v>
      </c>
      <c r="H32" s="89" t="s">
        <v>82</v>
      </c>
      <c r="I32" s="89" t="s">
        <v>42</v>
      </c>
      <c r="J32" s="71" t="s">
        <v>84</v>
      </c>
      <c r="K32" s="2"/>
      <c r="L32" s="2"/>
    </row>
    <row r="33" spans="1:12" ht="14.25" x14ac:dyDescent="0.2">
      <c r="A33" s="28" t="s">
        <v>121</v>
      </c>
      <c r="B33" s="23" t="s">
        <v>83</v>
      </c>
      <c r="C33" s="119">
        <v>2</v>
      </c>
      <c r="D33" s="36">
        <v>35259.43</v>
      </c>
      <c r="E33" s="24">
        <f t="shared" ref="E33:E38" si="2">+D33/30.4</f>
        <v>1159.8496710526317</v>
      </c>
      <c r="F33" s="24">
        <f t="shared" ref="F33:F38" si="3">+E33/8</f>
        <v>144.98120888157897</v>
      </c>
      <c r="G33" s="24">
        <f t="shared" ref="G33:G38" si="4">+F33/60</f>
        <v>2.4163534813596494</v>
      </c>
      <c r="H33" s="24">
        <f t="shared" ref="H33:H38" si="5">+G33*C33</f>
        <v>4.8327069627192989</v>
      </c>
      <c r="I33" s="76">
        <v>1</v>
      </c>
      <c r="J33" s="78">
        <f t="shared" ref="J33:J38" si="6">+I33*H33</f>
        <v>4.8327069627192989</v>
      </c>
      <c r="K33" s="2"/>
      <c r="L33" s="2"/>
    </row>
    <row r="34" spans="1:12" ht="15" x14ac:dyDescent="0.2">
      <c r="A34" s="28" t="s">
        <v>126</v>
      </c>
      <c r="B34" s="23" t="s">
        <v>83</v>
      </c>
      <c r="C34" s="119">
        <v>8</v>
      </c>
      <c r="D34" s="36">
        <v>21458.720000000001</v>
      </c>
      <c r="E34" s="24">
        <f t="shared" si="2"/>
        <v>705.87894736842111</v>
      </c>
      <c r="F34" s="24">
        <f t="shared" si="3"/>
        <v>88.234868421052639</v>
      </c>
      <c r="G34" s="24">
        <f t="shared" si="4"/>
        <v>1.4705811403508773</v>
      </c>
      <c r="H34" s="24">
        <f t="shared" si="5"/>
        <v>11.764649122807018</v>
      </c>
      <c r="I34" s="101">
        <v>2</v>
      </c>
      <c r="J34" s="78">
        <f t="shared" si="6"/>
        <v>23.529298245614036</v>
      </c>
      <c r="K34" s="2"/>
      <c r="L34" s="2"/>
    </row>
    <row r="35" spans="1:12" ht="14.25" x14ac:dyDescent="0.2">
      <c r="A35" s="28" t="s">
        <v>122</v>
      </c>
      <c r="B35" s="23" t="s">
        <v>83</v>
      </c>
      <c r="C35" s="119">
        <v>15</v>
      </c>
      <c r="D35" s="36">
        <v>19839.11</v>
      </c>
      <c r="E35" s="24">
        <f t="shared" si="2"/>
        <v>652.60230263157905</v>
      </c>
      <c r="F35" s="24">
        <f t="shared" si="3"/>
        <v>81.575287828947381</v>
      </c>
      <c r="G35" s="24">
        <f t="shared" si="4"/>
        <v>1.3595881304824564</v>
      </c>
      <c r="H35" s="24">
        <f t="shared" si="5"/>
        <v>20.393821957236845</v>
      </c>
      <c r="I35" s="76">
        <v>1</v>
      </c>
      <c r="J35" s="78">
        <f t="shared" si="6"/>
        <v>20.393821957236845</v>
      </c>
      <c r="K35" s="2"/>
      <c r="L35" s="2"/>
    </row>
    <row r="36" spans="1:12" ht="14.25" x14ac:dyDescent="0.2">
      <c r="A36" s="28" t="s">
        <v>133</v>
      </c>
      <c r="B36" s="23" t="s">
        <v>83</v>
      </c>
      <c r="C36" s="119">
        <v>30</v>
      </c>
      <c r="D36" s="36">
        <v>9179.84</v>
      </c>
      <c r="E36" s="24">
        <f t="shared" si="2"/>
        <v>301.96842105263158</v>
      </c>
      <c r="F36" s="24">
        <f t="shared" si="3"/>
        <v>37.746052631578948</v>
      </c>
      <c r="G36" s="24">
        <f t="shared" si="4"/>
        <v>0.62910087719298247</v>
      </c>
      <c r="H36" s="24">
        <f t="shared" si="5"/>
        <v>18.873026315789474</v>
      </c>
      <c r="I36" s="76">
        <v>4</v>
      </c>
      <c r="J36" s="78">
        <f t="shared" si="6"/>
        <v>75.492105263157896</v>
      </c>
      <c r="K36" s="2"/>
      <c r="L36" s="2"/>
    </row>
    <row r="37" spans="1:12" ht="15" x14ac:dyDescent="0.2">
      <c r="A37" s="28" t="s">
        <v>123</v>
      </c>
      <c r="B37" s="23" t="s">
        <v>83</v>
      </c>
      <c r="C37" s="119">
        <v>30</v>
      </c>
      <c r="D37" s="36">
        <v>8342.32</v>
      </c>
      <c r="E37" s="24">
        <f t="shared" si="2"/>
        <v>274.41842105263157</v>
      </c>
      <c r="F37" s="24">
        <f t="shared" si="3"/>
        <v>34.302302631578947</v>
      </c>
      <c r="G37" s="24">
        <f t="shared" si="4"/>
        <v>0.57170504385964915</v>
      </c>
      <c r="H37" s="24">
        <f t="shared" si="5"/>
        <v>17.151151315789473</v>
      </c>
      <c r="I37" s="101">
        <v>1</v>
      </c>
      <c r="J37" s="78">
        <f t="shared" si="6"/>
        <v>17.151151315789473</v>
      </c>
      <c r="K37" s="2"/>
      <c r="L37" s="2"/>
    </row>
    <row r="38" spans="1:12" ht="14.25" x14ac:dyDescent="0.2">
      <c r="A38" s="28" t="s">
        <v>124</v>
      </c>
      <c r="B38" s="23" t="s">
        <v>83</v>
      </c>
      <c r="C38" s="119">
        <v>90</v>
      </c>
      <c r="D38" s="36">
        <v>8342.32</v>
      </c>
      <c r="E38" s="24">
        <f t="shared" si="2"/>
        <v>274.41842105263157</v>
      </c>
      <c r="F38" s="24">
        <f t="shared" si="3"/>
        <v>34.302302631578947</v>
      </c>
      <c r="G38" s="24">
        <f t="shared" si="4"/>
        <v>0.57170504385964915</v>
      </c>
      <c r="H38" s="24">
        <f t="shared" si="5"/>
        <v>51.453453947368423</v>
      </c>
      <c r="I38" s="76">
        <v>2</v>
      </c>
      <c r="J38" s="78">
        <f t="shared" si="6"/>
        <v>102.90690789473685</v>
      </c>
      <c r="K38" s="2"/>
      <c r="L38" s="2"/>
    </row>
    <row r="39" spans="1:12" ht="15" x14ac:dyDescent="0.25">
      <c r="A39" s="2"/>
      <c r="B39" s="92"/>
      <c r="C39" s="2"/>
      <c r="D39" s="2"/>
      <c r="E39" s="2"/>
      <c r="F39" s="2"/>
      <c r="G39" s="73" t="s">
        <v>35</v>
      </c>
      <c r="H39" s="74"/>
      <c r="I39" s="74"/>
      <c r="J39" s="77">
        <f>SUM(J33:J38)</f>
        <v>244.30599163925439</v>
      </c>
      <c r="K39" s="2"/>
      <c r="L39" s="2"/>
    </row>
    <row r="40" spans="1:12" ht="14.25" x14ac:dyDescent="0.2">
      <c r="A40" s="2"/>
      <c r="B40" s="9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ht="15" x14ac:dyDescent="0.25">
      <c r="A41" s="33"/>
      <c r="B41" s="3"/>
      <c r="C41" s="33"/>
      <c r="D41" s="33"/>
      <c r="E41" s="34"/>
      <c r="F41" s="26"/>
      <c r="G41" s="2"/>
      <c r="H41" s="2"/>
      <c r="I41" s="2"/>
      <c r="J41" s="2"/>
      <c r="K41" s="2"/>
      <c r="L41" s="2"/>
    </row>
    <row r="42" spans="1:12" ht="15" x14ac:dyDescent="0.25">
      <c r="A42" s="93" t="s">
        <v>43</v>
      </c>
      <c r="B42" s="93" t="s">
        <v>5</v>
      </c>
      <c r="C42" s="93" t="s">
        <v>6</v>
      </c>
      <c r="D42" s="93" t="s">
        <v>7</v>
      </c>
      <c r="E42" s="61" t="s">
        <v>44</v>
      </c>
      <c r="F42" s="62"/>
      <c r="G42" s="2"/>
      <c r="H42" s="2"/>
      <c r="I42" s="2"/>
      <c r="J42" s="2"/>
      <c r="K42" s="2"/>
      <c r="L42" s="2"/>
    </row>
    <row r="43" spans="1:12" ht="15" x14ac:dyDescent="0.25">
      <c r="A43" s="28" t="s">
        <v>139</v>
      </c>
      <c r="B43" s="79" t="s">
        <v>18</v>
      </c>
      <c r="C43" s="24">
        <v>1</v>
      </c>
      <c r="D43" s="80">
        <v>8500</v>
      </c>
      <c r="E43" s="81">
        <f>+C43*D43/100</f>
        <v>85</v>
      </c>
      <c r="F43" s="62"/>
      <c r="G43" s="2"/>
      <c r="H43" s="2"/>
      <c r="I43" s="2"/>
      <c r="J43" s="2"/>
      <c r="K43" s="2"/>
      <c r="L43" s="2"/>
    </row>
    <row r="44" spans="1:12" ht="21.75" customHeight="1" x14ac:dyDescent="0.2">
      <c r="A44" s="28" t="s">
        <v>85</v>
      </c>
      <c r="B44" s="79" t="s">
        <v>33</v>
      </c>
      <c r="C44" s="24">
        <v>1</v>
      </c>
      <c r="D44" s="80">
        <v>1000</v>
      </c>
      <c r="E44" s="81">
        <f>+C44*D44/100</f>
        <v>10</v>
      </c>
      <c r="F44" s="2"/>
      <c r="G44" s="2"/>
      <c r="H44" s="2"/>
      <c r="I44" s="2"/>
      <c r="J44" s="2"/>
      <c r="K44" s="2"/>
      <c r="L44" s="2"/>
    </row>
    <row r="45" spans="1:12" ht="14.25" x14ac:dyDescent="0.2">
      <c r="A45" s="28" t="s">
        <v>100</v>
      </c>
      <c r="B45" s="79" t="s">
        <v>33</v>
      </c>
      <c r="C45" s="24">
        <v>4</v>
      </c>
      <c r="D45" s="80">
        <v>100</v>
      </c>
      <c r="E45" s="81">
        <f t="shared" ref="E45:E52" si="7">+C45*D45/100</f>
        <v>4</v>
      </c>
      <c r="F45" s="2"/>
      <c r="G45" s="2"/>
      <c r="H45" s="2"/>
      <c r="I45" s="2"/>
      <c r="J45" s="2"/>
      <c r="K45" s="2"/>
      <c r="L45" s="2"/>
    </row>
    <row r="46" spans="1:12" ht="14.25" x14ac:dyDescent="0.2">
      <c r="A46" s="28" t="s">
        <v>114</v>
      </c>
      <c r="B46" s="79" t="s">
        <v>33</v>
      </c>
      <c r="C46" s="24">
        <v>6</v>
      </c>
      <c r="D46" s="80">
        <v>300</v>
      </c>
      <c r="E46" s="81">
        <f t="shared" si="7"/>
        <v>18</v>
      </c>
      <c r="F46" s="2"/>
      <c r="G46" s="2"/>
      <c r="H46" s="2"/>
      <c r="I46" s="2"/>
      <c r="J46" s="2"/>
      <c r="K46" s="2"/>
      <c r="L46" s="2"/>
    </row>
    <row r="47" spans="1:12" ht="14.25" x14ac:dyDescent="0.2">
      <c r="A47" s="28" t="s">
        <v>115</v>
      </c>
      <c r="B47" s="79" t="s">
        <v>33</v>
      </c>
      <c r="C47" s="24">
        <v>6</v>
      </c>
      <c r="D47" s="80">
        <v>300</v>
      </c>
      <c r="E47" s="81">
        <f t="shared" si="7"/>
        <v>18</v>
      </c>
      <c r="F47" s="2"/>
      <c r="G47" s="2"/>
      <c r="H47" s="2"/>
      <c r="I47" s="2"/>
      <c r="J47" s="2"/>
      <c r="K47" s="2"/>
      <c r="L47" s="2"/>
    </row>
    <row r="48" spans="1:12" ht="14.25" x14ac:dyDescent="0.2">
      <c r="A48" s="28" t="s">
        <v>119</v>
      </c>
      <c r="B48" s="79" t="s">
        <v>33</v>
      </c>
      <c r="C48" s="24">
        <v>4</v>
      </c>
      <c r="D48" s="80">
        <v>150</v>
      </c>
      <c r="E48" s="81">
        <f t="shared" si="7"/>
        <v>6</v>
      </c>
      <c r="F48" s="2"/>
      <c r="G48" s="2"/>
      <c r="H48" s="2"/>
      <c r="I48" s="2"/>
      <c r="J48" s="2"/>
      <c r="K48" s="2"/>
      <c r="L48" s="2"/>
    </row>
    <row r="49" spans="1:12" ht="14.25" x14ac:dyDescent="0.2">
      <c r="A49" s="28" t="s">
        <v>101</v>
      </c>
      <c r="B49" s="79" t="s">
        <v>33</v>
      </c>
      <c r="C49" s="24">
        <v>4</v>
      </c>
      <c r="D49" s="80">
        <v>750</v>
      </c>
      <c r="E49" s="81">
        <f t="shared" si="7"/>
        <v>30</v>
      </c>
      <c r="F49" s="2"/>
      <c r="G49" s="2"/>
      <c r="H49" s="2"/>
      <c r="I49" s="2"/>
      <c r="J49" s="2"/>
      <c r="K49" s="2"/>
      <c r="L49" s="2"/>
    </row>
    <row r="50" spans="1:12" ht="14.25" x14ac:dyDescent="0.2">
      <c r="A50" s="28" t="s">
        <v>116</v>
      </c>
      <c r="B50" s="79" t="s">
        <v>33</v>
      </c>
      <c r="C50" s="24">
        <v>4</v>
      </c>
      <c r="D50" s="80">
        <v>900</v>
      </c>
      <c r="E50" s="81">
        <f t="shared" si="7"/>
        <v>36</v>
      </c>
      <c r="F50" s="2"/>
      <c r="G50" s="2"/>
      <c r="H50" s="2"/>
      <c r="I50" s="2"/>
      <c r="J50" s="2"/>
      <c r="K50" s="2"/>
      <c r="L50" s="2"/>
    </row>
    <row r="51" spans="1:12" ht="14.25" x14ac:dyDescent="0.2">
      <c r="A51" s="22" t="s">
        <v>118</v>
      </c>
      <c r="B51" s="79" t="s">
        <v>33</v>
      </c>
      <c r="C51" s="24">
        <v>4</v>
      </c>
      <c r="D51" s="80">
        <v>800</v>
      </c>
      <c r="E51" s="81">
        <f t="shared" si="7"/>
        <v>32</v>
      </c>
      <c r="F51" s="2"/>
      <c r="G51" s="2"/>
      <c r="H51" s="2"/>
      <c r="I51" s="2"/>
      <c r="J51" s="2"/>
      <c r="K51" s="2"/>
      <c r="L51" s="2"/>
    </row>
    <row r="52" spans="1:12" ht="21" customHeight="1" x14ac:dyDescent="0.2">
      <c r="A52" s="99" t="s">
        <v>117</v>
      </c>
      <c r="B52" s="79" t="s">
        <v>33</v>
      </c>
      <c r="C52" s="100">
        <v>2</v>
      </c>
      <c r="D52" s="80">
        <v>10000</v>
      </c>
      <c r="E52" s="81">
        <f t="shared" si="7"/>
        <v>200</v>
      </c>
      <c r="F52" s="2"/>
      <c r="G52" s="2"/>
      <c r="H52" s="2"/>
      <c r="I52" s="2"/>
      <c r="J52" s="2"/>
      <c r="K52" s="2"/>
      <c r="L52" s="2"/>
    </row>
    <row r="53" spans="1:12" ht="15" x14ac:dyDescent="0.25">
      <c r="A53" s="2"/>
      <c r="B53" s="2"/>
      <c r="C53" s="2"/>
      <c r="D53" s="59" t="s">
        <v>35</v>
      </c>
      <c r="E53" s="60">
        <f>SUM(E43:E52)</f>
        <v>439</v>
      </c>
      <c r="F53" s="2"/>
      <c r="G53" s="2"/>
      <c r="H53" s="2"/>
      <c r="I53" s="2"/>
      <c r="J53" s="2"/>
      <c r="K53" s="2"/>
      <c r="L53" s="2"/>
    </row>
    <row r="54" spans="1:12" ht="14.2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ht="14.2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 ht="15" x14ac:dyDescent="0.25">
      <c r="A56" s="2"/>
      <c r="B56" s="112" t="s">
        <v>49</v>
      </c>
      <c r="C56" s="112"/>
      <c r="D56" s="112"/>
      <c r="E56" s="42">
        <f>+F29</f>
        <v>19.427733333333336</v>
      </c>
      <c r="F56" s="2"/>
      <c r="G56" s="2"/>
      <c r="H56" s="2"/>
      <c r="I56" s="2"/>
      <c r="J56" s="2"/>
      <c r="K56" s="2"/>
      <c r="L56" s="2"/>
    </row>
    <row r="57" spans="1:12" ht="15" x14ac:dyDescent="0.25">
      <c r="A57" s="2"/>
      <c r="B57" s="112" t="s">
        <v>50</v>
      </c>
      <c r="C57" s="112"/>
      <c r="D57" s="112"/>
      <c r="E57" s="45">
        <f>+J39</f>
        <v>244.30599163925439</v>
      </c>
      <c r="F57" s="2"/>
      <c r="G57" s="2"/>
      <c r="H57" s="2"/>
      <c r="I57" s="2"/>
      <c r="J57" s="2"/>
      <c r="K57" s="2"/>
      <c r="L57" s="2"/>
    </row>
    <row r="58" spans="1:12" ht="15" x14ac:dyDescent="0.25">
      <c r="A58" s="2"/>
      <c r="B58" s="112" t="s">
        <v>51</v>
      </c>
      <c r="C58" s="112"/>
      <c r="D58" s="112"/>
      <c r="E58" s="46">
        <f>+E53</f>
        <v>439</v>
      </c>
      <c r="F58" s="2"/>
      <c r="G58" s="2"/>
      <c r="H58" s="2"/>
      <c r="I58" s="2"/>
      <c r="J58" s="2"/>
      <c r="K58" s="2"/>
      <c r="L58" s="2"/>
    </row>
    <row r="59" spans="1:12" ht="15" x14ac:dyDescent="0.25">
      <c r="A59" s="2"/>
      <c r="B59" s="112" t="s">
        <v>125</v>
      </c>
      <c r="C59" s="112"/>
      <c r="D59" s="112"/>
      <c r="E59" s="82">
        <f>SUM(E56:E58)</f>
        <v>702.73372497258765</v>
      </c>
      <c r="F59" s="2"/>
      <c r="G59" s="2"/>
      <c r="H59" s="2"/>
      <c r="I59" s="2"/>
      <c r="J59" s="2"/>
      <c r="K59" s="2"/>
      <c r="L59" s="2"/>
    </row>
    <row r="60" spans="1:12" ht="14.2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 ht="14.2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 ht="14.25" x14ac:dyDescent="0.2">
      <c r="A62" s="2"/>
      <c r="B62" s="2"/>
      <c r="C62" s="2"/>
      <c r="D62" s="2"/>
      <c r="E62" s="2"/>
      <c r="F62" s="2"/>
      <c r="G62" s="42"/>
      <c r="H62" s="2"/>
      <c r="I62" s="2"/>
      <c r="J62" s="2"/>
      <c r="K62" s="2"/>
      <c r="L62" s="2"/>
    </row>
    <row r="63" spans="1:12" ht="45" x14ac:dyDescent="0.2">
      <c r="A63" s="105" t="s">
        <v>86</v>
      </c>
      <c r="B63" s="105"/>
      <c r="C63" s="89" t="s">
        <v>128</v>
      </c>
      <c r="D63" s="89" t="s">
        <v>130</v>
      </c>
      <c r="E63" s="89" t="s">
        <v>134</v>
      </c>
      <c r="F63" s="89" t="s">
        <v>88</v>
      </c>
      <c r="G63" s="89" t="s">
        <v>89</v>
      </c>
      <c r="H63" s="89" t="s">
        <v>91</v>
      </c>
      <c r="I63" s="89" t="s">
        <v>92</v>
      </c>
      <c r="J63" s="2"/>
      <c r="K63" s="2"/>
      <c r="L63" s="2"/>
    </row>
    <row r="64" spans="1:12" ht="26.25" customHeight="1" x14ac:dyDescent="0.2">
      <c r="A64" s="113" t="s">
        <v>129</v>
      </c>
      <c r="B64" s="113"/>
      <c r="C64" s="81">
        <v>303</v>
      </c>
      <c r="D64" s="83">
        <v>303</v>
      </c>
      <c r="E64" s="23">
        <v>1</v>
      </c>
      <c r="F64" s="23">
        <v>1</v>
      </c>
      <c r="G64" s="23" t="s">
        <v>90</v>
      </c>
      <c r="H64" s="81">
        <f>D64*E64*F64</f>
        <v>303</v>
      </c>
      <c r="I64" s="84">
        <f>H64/C64-1</f>
        <v>0</v>
      </c>
      <c r="J64" s="2"/>
      <c r="K64" s="2"/>
      <c r="L64" s="2"/>
    </row>
    <row r="65" spans="1:12" ht="14.25" x14ac:dyDescent="0.2">
      <c r="A65" s="2"/>
      <c r="B65" s="2"/>
      <c r="C65" s="2"/>
      <c r="D65" s="2"/>
      <c r="E65" s="2"/>
      <c r="J65" s="2"/>
      <c r="K65" s="2"/>
      <c r="L65" s="2"/>
    </row>
    <row r="66" spans="1:12" ht="14.25" x14ac:dyDescent="0.2">
      <c r="A66" s="91" t="s">
        <v>127</v>
      </c>
      <c r="B66" s="91"/>
      <c r="C66" s="91"/>
      <c r="D66" s="91"/>
      <c r="E66" s="91"/>
      <c r="J66" s="2"/>
      <c r="K66" s="2"/>
      <c r="L66" s="2"/>
    </row>
    <row r="67" spans="1:12" ht="30" x14ac:dyDescent="0.2">
      <c r="A67" s="105" t="s">
        <v>93</v>
      </c>
      <c r="B67" s="105"/>
      <c r="C67" s="89" t="s">
        <v>131</v>
      </c>
      <c r="D67" s="89" t="s">
        <v>131</v>
      </c>
      <c r="E67" s="89" t="s">
        <v>131</v>
      </c>
      <c r="F67" s="2"/>
      <c r="G67" s="2"/>
      <c r="H67" s="2"/>
      <c r="I67" s="2"/>
      <c r="J67" s="2"/>
      <c r="K67" s="2"/>
      <c r="L67" s="2"/>
    </row>
    <row r="68" spans="1:12" ht="14.25" x14ac:dyDescent="0.2">
      <c r="A68" s="103" t="s">
        <v>135</v>
      </c>
      <c r="B68" s="103"/>
      <c r="C68" s="81">
        <v>800</v>
      </c>
      <c r="D68" s="102">
        <v>800</v>
      </c>
      <c r="E68" s="81">
        <v>800</v>
      </c>
      <c r="F68" s="2"/>
      <c r="G68" s="2"/>
      <c r="H68" s="2"/>
      <c r="I68" s="2"/>
      <c r="J68" s="2"/>
      <c r="K68" s="2"/>
      <c r="L68" s="2"/>
    </row>
    <row r="69" spans="1:12" ht="14.25" x14ac:dyDescent="0.2">
      <c r="A69" s="103" t="s">
        <v>136</v>
      </c>
      <c r="B69" s="103"/>
      <c r="C69" s="81">
        <v>950</v>
      </c>
      <c r="D69" s="102">
        <v>950</v>
      </c>
      <c r="E69" s="81">
        <v>950</v>
      </c>
      <c r="F69" s="91"/>
      <c r="G69" s="2"/>
      <c r="H69" s="2"/>
      <c r="I69" s="2"/>
      <c r="J69" s="2"/>
      <c r="K69" s="2"/>
      <c r="L69" s="2"/>
    </row>
    <row r="70" spans="1:12" ht="22.5" customHeight="1" x14ac:dyDescent="0.2">
      <c r="A70" s="103" t="s">
        <v>137</v>
      </c>
      <c r="B70" s="103"/>
      <c r="C70" s="90">
        <v>900</v>
      </c>
      <c r="D70" s="90">
        <v>900</v>
      </c>
      <c r="E70" s="81">
        <v>900</v>
      </c>
      <c r="F70" s="89"/>
      <c r="G70" s="2"/>
      <c r="H70" s="2"/>
      <c r="I70" s="2"/>
      <c r="J70" s="2"/>
      <c r="K70" s="2"/>
      <c r="L70" s="2"/>
    </row>
    <row r="71" spans="1:12" ht="14.25" x14ac:dyDescent="0.2">
      <c r="A71" s="103" t="s">
        <v>138</v>
      </c>
      <c r="B71" s="103"/>
      <c r="C71" s="81">
        <v>950</v>
      </c>
      <c r="D71" s="102">
        <v>950</v>
      </c>
      <c r="E71" s="81">
        <v>950</v>
      </c>
      <c r="F71" s="104"/>
      <c r="G71" s="2"/>
      <c r="H71" s="2"/>
      <c r="I71" s="2"/>
      <c r="J71" s="2"/>
      <c r="K71" s="2"/>
      <c r="L71" s="2"/>
    </row>
    <row r="72" spans="1:12" ht="14.25" x14ac:dyDescent="0.2">
      <c r="A72" s="2"/>
      <c r="B72" s="2"/>
      <c r="C72" s="2"/>
      <c r="D72" s="2"/>
      <c r="E72" s="2"/>
      <c r="F72" s="104"/>
      <c r="G72" s="2"/>
      <c r="H72" s="2"/>
      <c r="I72" s="2"/>
      <c r="J72" s="2"/>
      <c r="K72" s="2"/>
      <c r="L72" s="2"/>
    </row>
    <row r="73" spans="1:12" ht="14.25" x14ac:dyDescent="0.2">
      <c r="A73" s="92" t="s">
        <v>94</v>
      </c>
      <c r="B73" s="92"/>
      <c r="C73" s="92"/>
      <c r="D73" s="92"/>
      <c r="E73" s="92"/>
      <c r="F73" s="104"/>
      <c r="G73" s="2"/>
      <c r="H73" s="2"/>
      <c r="I73" s="2"/>
      <c r="J73" s="2"/>
      <c r="K73" s="2"/>
      <c r="L73" s="2"/>
    </row>
    <row r="74" spans="1:12" ht="30" x14ac:dyDescent="0.2">
      <c r="A74" s="105" t="s">
        <v>86</v>
      </c>
      <c r="B74" s="105"/>
      <c r="C74" s="89" t="s">
        <v>87</v>
      </c>
      <c r="D74" s="89" t="s">
        <v>95</v>
      </c>
      <c r="E74" s="89" t="s">
        <v>96</v>
      </c>
      <c r="F74" s="104"/>
      <c r="G74" s="2"/>
      <c r="H74" s="2"/>
      <c r="I74" s="2"/>
      <c r="J74" s="2"/>
      <c r="K74" s="2"/>
      <c r="L74" s="2"/>
    </row>
    <row r="75" spans="1:12" ht="30" customHeight="1" x14ac:dyDescent="0.2">
      <c r="A75" s="106" t="s">
        <v>129</v>
      </c>
      <c r="B75" s="106"/>
      <c r="C75" s="81">
        <v>303</v>
      </c>
      <c r="D75" s="81">
        <v>700</v>
      </c>
      <c r="E75" s="85">
        <f>D75/C75-1</f>
        <v>1.3102310231023102</v>
      </c>
      <c r="F75" s="2"/>
      <c r="G75" s="2"/>
      <c r="H75" s="2"/>
      <c r="I75" s="2"/>
      <c r="J75" s="2"/>
      <c r="K75" s="2"/>
      <c r="L75" s="2"/>
    </row>
    <row r="76" spans="1:12" ht="14.25" x14ac:dyDescent="0.2">
      <c r="A76" s="103"/>
      <c r="B76" s="103"/>
      <c r="C76" s="81"/>
      <c r="D76" s="81"/>
      <c r="E76" s="85"/>
      <c r="F76" s="92"/>
      <c r="G76" s="2"/>
      <c r="H76" s="2"/>
      <c r="I76" s="2"/>
      <c r="J76" s="2"/>
      <c r="K76" s="2"/>
      <c r="L76" s="2"/>
    </row>
    <row r="77" spans="1:12" ht="30" x14ac:dyDescent="0.2">
      <c r="A77" s="103"/>
      <c r="B77" s="103"/>
      <c r="C77" s="81"/>
      <c r="D77" s="81"/>
      <c r="E77" s="85"/>
      <c r="F77" s="89" t="s">
        <v>132</v>
      </c>
      <c r="G77" s="89" t="s">
        <v>97</v>
      </c>
      <c r="H77" s="2"/>
      <c r="I77" s="2"/>
      <c r="J77" s="2"/>
      <c r="K77" s="2"/>
      <c r="L77" s="2"/>
    </row>
    <row r="78" spans="1:12" ht="14.25" x14ac:dyDescent="0.2">
      <c r="A78" s="103"/>
      <c r="B78" s="103"/>
      <c r="C78" s="81"/>
      <c r="D78" s="81"/>
      <c r="E78" s="85"/>
      <c r="F78" s="87">
        <f>D75/C68-1</f>
        <v>-0.125</v>
      </c>
      <c r="G78" s="86">
        <f>D75/H64-1</f>
        <v>1.3102310231023102</v>
      </c>
      <c r="H78" s="2"/>
      <c r="I78" s="2"/>
      <c r="J78" s="2"/>
      <c r="K78" s="2"/>
      <c r="L78" s="2"/>
    </row>
    <row r="79" spans="1:12" ht="14.25" x14ac:dyDescent="0.2">
      <c r="A79" s="103"/>
      <c r="B79" s="103"/>
      <c r="C79" s="81"/>
      <c r="D79" s="81"/>
      <c r="E79" s="85"/>
      <c r="F79" s="87"/>
      <c r="G79" s="86"/>
      <c r="H79" s="2"/>
      <c r="I79" s="2"/>
      <c r="J79" s="2"/>
      <c r="K79" s="2"/>
      <c r="L79" s="2"/>
    </row>
    <row r="80" spans="1:12" ht="14.25" x14ac:dyDescent="0.2">
      <c r="A80" s="2"/>
      <c r="B80" s="2"/>
      <c r="C80" s="2"/>
      <c r="D80" s="2"/>
      <c r="E80" s="2"/>
      <c r="F80" s="87"/>
      <c r="G80" s="86"/>
      <c r="H80" s="2"/>
      <c r="I80" s="2"/>
      <c r="J80" s="2"/>
      <c r="K80" s="2"/>
      <c r="L80" s="2"/>
    </row>
    <row r="81" spans="1:12" ht="14.25" x14ac:dyDescent="0.2">
      <c r="A81" s="2"/>
      <c r="B81" s="2"/>
      <c r="C81" s="2"/>
      <c r="D81" s="2"/>
      <c r="E81" s="2"/>
      <c r="F81" s="88"/>
      <c r="G81" s="86"/>
      <c r="H81" s="2"/>
      <c r="I81" s="2"/>
      <c r="J81" s="2"/>
      <c r="K81" s="2"/>
      <c r="L81" s="2"/>
    </row>
    <row r="82" spans="1:12" ht="14.25" x14ac:dyDescent="0.2">
      <c r="A82" s="2"/>
      <c r="B82" s="2"/>
      <c r="C82" s="2"/>
      <c r="D82" s="2"/>
      <c r="E82" s="2"/>
      <c r="F82" s="87"/>
      <c r="G82" s="86"/>
      <c r="H82" s="2"/>
      <c r="I82" s="2"/>
      <c r="J82" s="2"/>
      <c r="K82" s="2"/>
      <c r="L82" s="2"/>
    </row>
    <row r="83" spans="1:12" ht="14.2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 ht="14.2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 ht="14.2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 ht="14.2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 ht="14.2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</sheetData>
  <mergeCells count="21">
    <mergeCell ref="A3:E3"/>
    <mergeCell ref="A6:D6"/>
    <mergeCell ref="A7:D7"/>
    <mergeCell ref="B56:D56"/>
    <mergeCell ref="B57:D57"/>
    <mergeCell ref="B58:D58"/>
    <mergeCell ref="B59:D59"/>
    <mergeCell ref="A63:B63"/>
    <mergeCell ref="A64:B64"/>
    <mergeCell ref="A67:B67"/>
    <mergeCell ref="A68:B68"/>
    <mergeCell ref="A69:B69"/>
    <mergeCell ref="A70:B70"/>
    <mergeCell ref="A79:B79"/>
    <mergeCell ref="F71:F74"/>
    <mergeCell ref="A74:B74"/>
    <mergeCell ref="A75:B75"/>
    <mergeCell ref="A76:B76"/>
    <mergeCell ref="A77:B77"/>
    <mergeCell ref="A78:B78"/>
    <mergeCell ref="A71:B71"/>
  </mergeCells>
  <pageMargins left="2.44" right="0.25" top="0.75" bottom="0.75" header="0.3" footer="0.3"/>
  <pageSetup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3:N80"/>
  <sheetViews>
    <sheetView zoomScaleNormal="100" workbookViewId="0">
      <selection activeCell="D18" sqref="D18"/>
    </sheetView>
  </sheetViews>
  <sheetFormatPr baseColWidth="10" defaultRowHeight="14.25" x14ac:dyDescent="0.2"/>
  <cols>
    <col min="1" max="1" width="66.140625" style="2" customWidth="1"/>
    <col min="2" max="3" width="14.28515625" style="2" customWidth="1"/>
    <col min="4" max="4" width="16.85546875" style="2" customWidth="1"/>
    <col min="5" max="5" width="16.140625" style="2" customWidth="1"/>
    <col min="6" max="10" width="14.28515625" style="2" customWidth="1"/>
    <col min="11" max="16384" width="11.42578125" style="2"/>
  </cols>
  <sheetData>
    <row r="3" spans="1:7" ht="15" x14ac:dyDescent="0.25">
      <c r="A3" s="114" t="s">
        <v>0</v>
      </c>
      <c r="B3" s="114"/>
      <c r="C3" s="114"/>
      <c r="D3" s="114"/>
      <c r="E3" s="114"/>
      <c r="F3" s="1"/>
    </row>
    <row r="4" spans="1:7" ht="15" x14ac:dyDescent="0.25">
      <c r="A4" s="3"/>
      <c r="B4" s="4"/>
      <c r="C4" s="4"/>
      <c r="D4" s="4"/>
      <c r="E4" s="4"/>
      <c r="F4" s="4"/>
    </row>
    <row r="5" spans="1:7" ht="15" x14ac:dyDescent="0.25">
      <c r="A5" s="5" t="s">
        <v>1</v>
      </c>
      <c r="B5" s="6" t="s">
        <v>2</v>
      </c>
      <c r="C5" s="7">
        <f>+'[1]1'!C7</f>
        <v>1</v>
      </c>
      <c r="D5" s="8"/>
      <c r="E5" s="9" t="s">
        <v>3</v>
      </c>
      <c r="F5" s="10"/>
    </row>
    <row r="6" spans="1:7" x14ac:dyDescent="0.2">
      <c r="A6" s="115" t="s">
        <v>69</v>
      </c>
      <c r="B6" s="116"/>
      <c r="C6" s="116"/>
      <c r="D6" s="117"/>
      <c r="E6" s="11" t="s">
        <v>71</v>
      </c>
      <c r="F6" s="12"/>
    </row>
    <row r="7" spans="1:7" x14ac:dyDescent="0.2">
      <c r="A7" s="13" t="s">
        <v>70</v>
      </c>
      <c r="B7" s="14"/>
      <c r="C7" s="15"/>
      <c r="D7" s="16"/>
      <c r="E7" s="17">
        <v>180</v>
      </c>
      <c r="F7" s="18"/>
    </row>
    <row r="8" spans="1:7" ht="15" x14ac:dyDescent="0.25">
      <c r="A8" s="3"/>
      <c r="B8" s="4"/>
      <c r="C8" s="4"/>
      <c r="D8" s="4"/>
      <c r="E8" s="4"/>
      <c r="F8" s="4"/>
    </row>
    <row r="9" spans="1:7" ht="45" x14ac:dyDescent="0.2">
      <c r="A9" s="19" t="s">
        <v>4</v>
      </c>
      <c r="B9" s="19" t="s">
        <v>5</v>
      </c>
      <c r="C9" s="19" t="s">
        <v>6</v>
      </c>
      <c r="D9" s="19" t="s">
        <v>7</v>
      </c>
      <c r="E9" s="20" t="s">
        <v>8</v>
      </c>
      <c r="F9" s="21" t="s">
        <v>9</v>
      </c>
    </row>
    <row r="10" spans="1:7" x14ac:dyDescent="0.2">
      <c r="A10" s="22" t="s">
        <v>10</v>
      </c>
      <c r="B10" s="23" t="s">
        <v>11</v>
      </c>
      <c r="C10" s="24">
        <v>5</v>
      </c>
      <c r="D10" s="25">
        <v>7.5</v>
      </c>
      <c r="E10" s="25">
        <f>+ROUND(C10*D10,2)</f>
        <v>37.5</v>
      </c>
      <c r="F10" s="26">
        <f>+E10/$E$7</f>
        <v>0.20833333333333334</v>
      </c>
      <c r="G10" s="27"/>
    </row>
    <row r="11" spans="1:7" x14ac:dyDescent="0.2">
      <c r="A11" s="22" t="s">
        <v>12</v>
      </c>
      <c r="B11" s="23" t="s">
        <v>11</v>
      </c>
      <c r="C11" s="24">
        <v>1</v>
      </c>
      <c r="D11" s="25">
        <v>18.5</v>
      </c>
      <c r="E11" s="25">
        <f t="shared" ref="E11:E25" si="0">+ROUND(C11*D11,2)</f>
        <v>18.5</v>
      </c>
      <c r="F11" s="26">
        <f t="shared" ref="F11:F28" si="1">+E11/$E$7</f>
        <v>0.10277777777777777</v>
      </c>
      <c r="G11" s="27"/>
    </row>
    <row r="12" spans="1:7" x14ac:dyDescent="0.2">
      <c r="A12" s="22" t="s">
        <v>13</v>
      </c>
      <c r="B12" s="23" t="s">
        <v>14</v>
      </c>
      <c r="C12" s="24">
        <v>12</v>
      </c>
      <c r="D12" s="25">
        <v>9</v>
      </c>
      <c r="E12" s="25">
        <f t="shared" si="0"/>
        <v>108</v>
      </c>
      <c r="F12" s="26">
        <f t="shared" si="1"/>
        <v>0.6</v>
      </c>
      <c r="G12" s="27"/>
    </row>
    <row r="13" spans="1:7" x14ac:dyDescent="0.2">
      <c r="A13" s="22" t="s">
        <v>15</v>
      </c>
      <c r="B13" s="23" t="s">
        <v>11</v>
      </c>
      <c r="C13" s="24">
        <v>0.5</v>
      </c>
      <c r="D13" s="25">
        <v>12.1</v>
      </c>
      <c r="E13" s="25">
        <f t="shared" si="0"/>
        <v>6.05</v>
      </c>
      <c r="F13" s="26">
        <f t="shared" si="1"/>
        <v>3.3611111111111112E-2</v>
      </c>
      <c r="G13" s="27"/>
    </row>
    <row r="14" spans="1:7" x14ac:dyDescent="0.2">
      <c r="A14" s="22" t="s">
        <v>16</v>
      </c>
      <c r="B14" s="23" t="s">
        <v>14</v>
      </c>
      <c r="C14" s="24">
        <v>12</v>
      </c>
      <c r="D14" s="25">
        <v>10.5</v>
      </c>
      <c r="E14" s="25">
        <f t="shared" si="0"/>
        <v>126</v>
      </c>
      <c r="F14" s="26">
        <f t="shared" si="1"/>
        <v>0.7</v>
      </c>
      <c r="G14" s="27"/>
    </row>
    <row r="15" spans="1:7" x14ac:dyDescent="0.2">
      <c r="A15" s="22" t="s">
        <v>17</v>
      </c>
      <c r="B15" s="23" t="s">
        <v>18</v>
      </c>
      <c r="C15" s="24">
        <v>1</v>
      </c>
      <c r="D15" s="25">
        <v>6.2</v>
      </c>
      <c r="E15" s="25">
        <f t="shared" si="0"/>
        <v>6.2</v>
      </c>
      <c r="F15" s="26">
        <f t="shared" si="1"/>
        <v>3.4444444444444444E-2</v>
      </c>
      <c r="G15" s="27"/>
    </row>
    <row r="16" spans="1:7" x14ac:dyDescent="0.2">
      <c r="A16" s="22" t="s">
        <v>19</v>
      </c>
      <c r="B16" s="23" t="s">
        <v>18</v>
      </c>
      <c r="C16" s="24">
        <v>1</v>
      </c>
      <c r="D16" s="25">
        <v>12.5</v>
      </c>
      <c r="E16" s="25">
        <f t="shared" si="0"/>
        <v>12.5</v>
      </c>
      <c r="F16" s="26">
        <f t="shared" si="1"/>
        <v>6.9444444444444448E-2</v>
      </c>
      <c r="G16" s="27"/>
    </row>
    <row r="17" spans="1:10" x14ac:dyDescent="0.2">
      <c r="A17" s="22" t="s">
        <v>20</v>
      </c>
      <c r="B17" s="23" t="s">
        <v>21</v>
      </c>
      <c r="C17" s="24">
        <v>2</v>
      </c>
      <c r="D17" s="25">
        <v>22.5</v>
      </c>
      <c r="E17" s="25">
        <f t="shared" si="0"/>
        <v>45</v>
      </c>
      <c r="F17" s="26">
        <f t="shared" si="1"/>
        <v>0.25</v>
      </c>
      <c r="G17" s="27"/>
    </row>
    <row r="18" spans="1:10" x14ac:dyDescent="0.2">
      <c r="A18" s="22" t="s">
        <v>22</v>
      </c>
      <c r="B18" s="23" t="s">
        <v>18</v>
      </c>
      <c r="C18" s="24">
        <v>0.02</v>
      </c>
      <c r="D18" s="25">
        <v>18</v>
      </c>
      <c r="E18" s="25">
        <f t="shared" si="0"/>
        <v>0.36</v>
      </c>
      <c r="F18" s="26">
        <f t="shared" si="1"/>
        <v>2E-3</v>
      </c>
      <c r="G18" s="27"/>
    </row>
    <row r="19" spans="1:10" x14ac:dyDescent="0.2">
      <c r="A19" s="22" t="s">
        <v>23</v>
      </c>
      <c r="B19" s="23" t="s">
        <v>18</v>
      </c>
      <c r="C19" s="24">
        <v>1</v>
      </c>
      <c r="D19" s="25">
        <v>13.333</v>
      </c>
      <c r="E19" s="25">
        <f t="shared" si="0"/>
        <v>13.33</v>
      </c>
      <c r="F19" s="26">
        <f t="shared" si="1"/>
        <v>7.4055555555555555E-2</v>
      </c>
      <c r="G19" s="27"/>
    </row>
    <row r="20" spans="1:10" x14ac:dyDescent="0.2">
      <c r="A20" s="22" t="s">
        <v>24</v>
      </c>
      <c r="B20" s="23" t="s">
        <v>18</v>
      </c>
      <c r="C20" s="24">
        <v>1</v>
      </c>
      <c r="D20" s="25">
        <v>5.9279999999999999</v>
      </c>
      <c r="E20" s="25">
        <f t="shared" si="0"/>
        <v>5.93</v>
      </c>
      <c r="F20" s="26">
        <f t="shared" si="1"/>
        <v>3.2944444444444443E-2</v>
      </c>
      <c r="G20" s="27"/>
    </row>
    <row r="21" spans="1:10" x14ac:dyDescent="0.2">
      <c r="A21" s="22" t="s">
        <v>25</v>
      </c>
      <c r="B21" s="23" t="s">
        <v>11</v>
      </c>
      <c r="C21" s="24">
        <v>1</v>
      </c>
      <c r="D21" s="25">
        <v>12.5</v>
      </c>
      <c r="E21" s="25">
        <f t="shared" si="0"/>
        <v>12.5</v>
      </c>
      <c r="F21" s="26">
        <f t="shared" si="1"/>
        <v>6.9444444444444448E-2</v>
      </c>
      <c r="G21" s="27"/>
    </row>
    <row r="22" spans="1:10" x14ac:dyDescent="0.2">
      <c r="A22" s="22" t="s">
        <v>26</v>
      </c>
      <c r="B22" s="23" t="s">
        <v>21</v>
      </c>
      <c r="C22" s="24">
        <v>0.03</v>
      </c>
      <c r="D22" s="25">
        <v>23.5</v>
      </c>
      <c r="E22" s="25">
        <f t="shared" si="0"/>
        <v>0.71</v>
      </c>
      <c r="F22" s="26">
        <f t="shared" si="1"/>
        <v>3.944444444444444E-3</v>
      </c>
      <c r="G22" s="27"/>
    </row>
    <row r="23" spans="1:10" x14ac:dyDescent="0.2">
      <c r="A23" s="22" t="s">
        <v>27</v>
      </c>
      <c r="B23" s="23" t="s">
        <v>18</v>
      </c>
      <c r="C23" s="24">
        <v>0.03</v>
      </c>
      <c r="D23" s="25">
        <v>52</v>
      </c>
      <c r="E23" s="25">
        <f t="shared" si="0"/>
        <v>1.56</v>
      </c>
      <c r="F23" s="26">
        <f t="shared" si="1"/>
        <v>8.6666666666666663E-3</v>
      </c>
      <c r="G23" s="27"/>
    </row>
    <row r="24" spans="1:10" x14ac:dyDescent="0.2">
      <c r="A24" s="22" t="s">
        <v>28</v>
      </c>
      <c r="B24" s="23" t="s">
        <v>11</v>
      </c>
      <c r="C24" s="24">
        <v>0.5</v>
      </c>
      <c r="D24" s="25">
        <v>15.166</v>
      </c>
      <c r="E24" s="25">
        <f t="shared" si="0"/>
        <v>7.58</v>
      </c>
      <c r="F24" s="26">
        <f t="shared" si="1"/>
        <v>4.2111111111111113E-2</v>
      </c>
      <c r="G24" s="27"/>
    </row>
    <row r="25" spans="1:10" x14ac:dyDescent="0.2">
      <c r="A25" s="22" t="s">
        <v>29</v>
      </c>
      <c r="B25" s="23" t="s">
        <v>18</v>
      </c>
      <c r="C25" s="24">
        <v>0.3</v>
      </c>
      <c r="D25" s="25">
        <v>34</v>
      </c>
      <c r="E25" s="25">
        <f t="shared" si="0"/>
        <v>10.199999999999999</v>
      </c>
      <c r="F25" s="26">
        <f t="shared" si="1"/>
        <v>5.6666666666666664E-2</v>
      </c>
      <c r="G25" s="27"/>
    </row>
    <row r="26" spans="1:10" x14ac:dyDescent="0.2">
      <c r="A26" s="28" t="s">
        <v>30</v>
      </c>
      <c r="B26" s="23" t="s">
        <v>31</v>
      </c>
      <c r="C26" s="24">
        <v>0.03</v>
      </c>
      <c r="D26" s="25">
        <v>184.26</v>
      </c>
      <c r="E26" s="25">
        <f>+ROUND(C26*D26,2)</f>
        <v>5.53</v>
      </c>
      <c r="F26" s="26">
        <f t="shared" si="1"/>
        <v>3.0722222222222224E-2</v>
      </c>
      <c r="G26" s="27"/>
    </row>
    <row r="27" spans="1:10" x14ac:dyDescent="0.2">
      <c r="A27" s="28" t="s">
        <v>32</v>
      </c>
      <c r="B27" s="23" t="s">
        <v>33</v>
      </c>
      <c r="C27" s="24">
        <v>0.3</v>
      </c>
      <c r="D27" s="25">
        <v>99</v>
      </c>
      <c r="E27" s="25">
        <f>+ROUND(C27*D27,2)</f>
        <v>29.7</v>
      </c>
      <c r="F27" s="26">
        <f t="shared" si="1"/>
        <v>0.16500000000000001</v>
      </c>
      <c r="G27" s="27"/>
    </row>
    <row r="28" spans="1:10" x14ac:dyDescent="0.2">
      <c r="A28" s="28" t="s">
        <v>34</v>
      </c>
      <c r="B28" s="23" t="s">
        <v>33</v>
      </c>
      <c r="C28" s="24">
        <v>0.3</v>
      </c>
      <c r="D28" s="25">
        <v>20</v>
      </c>
      <c r="E28" s="25">
        <f>+ROUND(C28*D28,2)</f>
        <v>6</v>
      </c>
      <c r="F28" s="26">
        <f t="shared" si="1"/>
        <v>3.3333333333333333E-2</v>
      </c>
      <c r="G28" s="27"/>
    </row>
    <row r="29" spans="1:10" ht="15" x14ac:dyDescent="0.25">
      <c r="B29" s="29"/>
      <c r="D29" s="30" t="s">
        <v>35</v>
      </c>
      <c r="E29" s="31">
        <f>SUM(E10:E28)</f>
        <v>453.14999999999992</v>
      </c>
      <c r="F29" s="32">
        <f>SUM(F10:F28)</f>
        <v>2.5175000000000005</v>
      </c>
    </row>
    <row r="30" spans="1:10" ht="15" x14ac:dyDescent="0.25">
      <c r="B30" s="29"/>
      <c r="D30" s="33"/>
      <c r="E30" s="34"/>
      <c r="F30" s="26"/>
    </row>
    <row r="31" spans="1:10" ht="15" x14ac:dyDescent="0.25">
      <c r="A31" s="33"/>
      <c r="B31" s="3"/>
      <c r="C31" s="33"/>
      <c r="D31" s="33"/>
      <c r="E31" s="34"/>
      <c r="F31" s="26"/>
    </row>
    <row r="32" spans="1:10" ht="62.25" customHeight="1" x14ac:dyDescent="0.2">
      <c r="A32" s="19" t="s">
        <v>36</v>
      </c>
      <c r="B32" s="19" t="s">
        <v>5</v>
      </c>
      <c r="C32" s="19" t="s">
        <v>6</v>
      </c>
      <c r="D32" s="19" t="s">
        <v>37</v>
      </c>
      <c r="E32" s="19" t="s">
        <v>38</v>
      </c>
      <c r="F32" s="35" t="s">
        <v>39</v>
      </c>
      <c r="G32" s="35" t="s">
        <v>40</v>
      </c>
      <c r="H32" s="35" t="s">
        <v>41</v>
      </c>
      <c r="I32" s="35" t="s">
        <v>42</v>
      </c>
      <c r="J32" s="35" t="s">
        <v>78</v>
      </c>
    </row>
    <row r="33" spans="1:14" ht="15.75" customHeight="1" x14ac:dyDescent="0.2">
      <c r="A33" s="28" t="s">
        <v>72</v>
      </c>
      <c r="B33" s="23" t="s">
        <v>77</v>
      </c>
      <c r="C33" s="24">
        <v>8</v>
      </c>
      <c r="D33" s="36">
        <v>4520.0600000000004</v>
      </c>
      <c r="E33" s="24">
        <f t="shared" ref="E33:E37" si="2">+D33/30.4</f>
        <v>148.68618421052633</v>
      </c>
      <c r="F33" s="24">
        <f t="shared" ref="F33:F37" si="3">+E33/8</f>
        <v>18.585773026315792</v>
      </c>
      <c r="G33" s="24">
        <f t="shared" ref="G33:G37" si="4">+F33/60</f>
        <v>0.30976288377192984</v>
      </c>
      <c r="H33" s="24">
        <f>+G33*C33</f>
        <v>2.4781030701754387</v>
      </c>
      <c r="I33" s="37">
        <v>1</v>
      </c>
      <c r="J33" s="24">
        <f t="shared" ref="J33:J37" si="5">+I33*H33</f>
        <v>2.4781030701754387</v>
      </c>
      <c r="L33" s="2">
        <v>60</v>
      </c>
      <c r="M33" s="2">
        <f>+G33*L33</f>
        <v>18.585773026315792</v>
      </c>
      <c r="N33" s="2">
        <f>+M33*8</f>
        <v>148.68618421052633</v>
      </c>
    </row>
    <row r="34" spans="1:14" ht="15.75" customHeight="1" x14ac:dyDescent="0.2">
      <c r="A34" s="28" t="s">
        <v>73</v>
      </c>
      <c r="B34" s="23" t="s">
        <v>77</v>
      </c>
      <c r="C34" s="24">
        <v>8</v>
      </c>
      <c r="D34" s="36">
        <v>4520.0600000000004</v>
      </c>
      <c r="E34" s="24">
        <f t="shared" si="2"/>
        <v>148.68618421052633</v>
      </c>
      <c r="F34" s="24">
        <f t="shared" si="3"/>
        <v>18.585773026315792</v>
      </c>
      <c r="G34" s="24">
        <f t="shared" si="4"/>
        <v>0.30976288377192984</v>
      </c>
      <c r="H34" s="24">
        <f t="shared" ref="H34:H37" si="6">+G34*C34</f>
        <v>2.4781030701754387</v>
      </c>
      <c r="I34" s="37">
        <v>1</v>
      </c>
      <c r="J34" s="24">
        <f t="shared" si="5"/>
        <v>2.4781030701754387</v>
      </c>
    </row>
    <row r="35" spans="1:14" ht="15.75" customHeight="1" x14ac:dyDescent="0.2">
      <c r="A35" s="28" t="s">
        <v>74</v>
      </c>
      <c r="B35" s="23" t="s">
        <v>77</v>
      </c>
      <c r="C35" s="24">
        <v>8</v>
      </c>
      <c r="D35" s="36">
        <v>4520.0600000000004</v>
      </c>
      <c r="E35" s="24">
        <f t="shared" si="2"/>
        <v>148.68618421052633</v>
      </c>
      <c r="F35" s="24">
        <f t="shared" si="3"/>
        <v>18.585773026315792</v>
      </c>
      <c r="G35" s="24">
        <f t="shared" si="4"/>
        <v>0.30976288377192984</v>
      </c>
      <c r="H35" s="24">
        <f t="shared" si="6"/>
        <v>2.4781030701754387</v>
      </c>
      <c r="I35" s="37">
        <v>1</v>
      </c>
      <c r="J35" s="24">
        <f t="shared" si="5"/>
        <v>2.4781030701754387</v>
      </c>
    </row>
    <row r="36" spans="1:14" ht="15.75" customHeight="1" x14ac:dyDescent="0.2">
      <c r="A36" s="28" t="s">
        <v>75</v>
      </c>
      <c r="B36" s="23" t="s">
        <v>77</v>
      </c>
      <c r="C36" s="24">
        <v>8</v>
      </c>
      <c r="D36" s="36">
        <v>4520.0600000000004</v>
      </c>
      <c r="E36" s="24">
        <f t="shared" si="2"/>
        <v>148.68618421052633</v>
      </c>
      <c r="F36" s="24">
        <f t="shared" si="3"/>
        <v>18.585773026315792</v>
      </c>
      <c r="G36" s="24">
        <f t="shared" si="4"/>
        <v>0.30976288377192984</v>
      </c>
      <c r="H36" s="24">
        <f t="shared" si="6"/>
        <v>2.4781030701754387</v>
      </c>
      <c r="I36" s="37">
        <v>1</v>
      </c>
      <c r="J36" s="24">
        <f t="shared" si="5"/>
        <v>2.4781030701754387</v>
      </c>
    </row>
    <row r="37" spans="1:14" ht="15.75" customHeight="1" x14ac:dyDescent="0.2">
      <c r="A37" s="28" t="s">
        <v>76</v>
      </c>
      <c r="B37" s="23" t="s">
        <v>77</v>
      </c>
      <c r="C37" s="24">
        <v>8</v>
      </c>
      <c r="D37" s="36">
        <v>8224.26</v>
      </c>
      <c r="E37" s="24">
        <f t="shared" si="2"/>
        <v>270.53486842105264</v>
      </c>
      <c r="F37" s="24">
        <f t="shared" si="3"/>
        <v>33.816858552631579</v>
      </c>
      <c r="G37" s="24">
        <f t="shared" si="4"/>
        <v>0.56361430921052635</v>
      </c>
      <c r="H37" s="24">
        <f t="shared" si="6"/>
        <v>4.5089144736842108</v>
      </c>
      <c r="I37" s="37">
        <v>1</v>
      </c>
      <c r="J37" s="24">
        <f t="shared" si="5"/>
        <v>4.5089144736842108</v>
      </c>
    </row>
    <row r="38" spans="1:14" ht="15" x14ac:dyDescent="0.25">
      <c r="B38" s="29"/>
      <c r="G38" s="30" t="s">
        <v>35</v>
      </c>
      <c r="H38" s="31"/>
      <c r="I38" s="31"/>
      <c r="J38" s="31">
        <f>SUM(J33:J37)</f>
        <v>14.421326754385966</v>
      </c>
    </row>
    <row r="39" spans="1:14" x14ac:dyDescent="0.2">
      <c r="B39" s="29"/>
    </row>
    <row r="40" spans="1:14" ht="15" x14ac:dyDescent="0.25">
      <c r="A40" s="33"/>
      <c r="B40" s="3"/>
      <c r="C40" s="33"/>
      <c r="D40" s="33"/>
      <c r="E40" s="34"/>
      <c r="F40" s="26"/>
    </row>
    <row r="41" spans="1:14" ht="15" x14ac:dyDescent="0.25">
      <c r="A41" s="38" t="s">
        <v>43</v>
      </c>
      <c r="B41" s="38" t="s">
        <v>5</v>
      </c>
      <c r="C41" s="38" t="s">
        <v>6</v>
      </c>
      <c r="D41" s="38" t="s">
        <v>7</v>
      </c>
      <c r="E41" s="39" t="s">
        <v>44</v>
      </c>
      <c r="F41" s="40"/>
    </row>
    <row r="42" spans="1:14" x14ac:dyDescent="0.2">
      <c r="A42" s="28" t="s">
        <v>45</v>
      </c>
      <c r="B42" s="41" t="s">
        <v>46</v>
      </c>
      <c r="C42" s="24">
        <v>3</v>
      </c>
      <c r="D42" s="42">
        <f>+J38</f>
        <v>14.421326754385966</v>
      </c>
      <c r="E42" s="43">
        <f>+C42*D42/100</f>
        <v>0.43263980263157897</v>
      </c>
    </row>
    <row r="43" spans="1:14" x14ac:dyDescent="0.2">
      <c r="A43" s="28" t="s">
        <v>47</v>
      </c>
      <c r="B43" s="41" t="s">
        <v>48</v>
      </c>
      <c r="C43" s="24">
        <v>2</v>
      </c>
      <c r="D43" s="42">
        <f>+J38</f>
        <v>14.421326754385966</v>
      </c>
      <c r="E43" s="43">
        <f>+C43*D43/100</f>
        <v>0.28842653508771932</v>
      </c>
    </row>
    <row r="44" spans="1:14" ht="15" x14ac:dyDescent="0.25">
      <c r="D44" s="30" t="s">
        <v>35</v>
      </c>
      <c r="E44" s="31">
        <f>SUM(E42:E43)</f>
        <v>0.72106633771929829</v>
      </c>
    </row>
    <row r="47" spans="1:14" ht="15" x14ac:dyDescent="0.25">
      <c r="C47" s="30"/>
      <c r="D47" s="44" t="s">
        <v>49</v>
      </c>
      <c r="E47" s="42">
        <f>+F29</f>
        <v>2.5175000000000005</v>
      </c>
    </row>
    <row r="48" spans="1:14" ht="15" x14ac:dyDescent="0.25">
      <c r="C48" s="30"/>
      <c r="D48" s="44" t="s">
        <v>50</v>
      </c>
      <c r="E48" s="45">
        <f>+J38</f>
        <v>14.421326754385966</v>
      </c>
    </row>
    <row r="49" spans="1:5" ht="15" x14ac:dyDescent="0.25">
      <c r="C49" s="30"/>
      <c r="D49" s="44" t="s">
        <v>51</v>
      </c>
      <c r="E49" s="46">
        <f>+E44</f>
        <v>0.72106633771929829</v>
      </c>
    </row>
    <row r="50" spans="1:5" ht="15.75" customHeight="1" x14ac:dyDescent="0.25">
      <c r="C50" s="30"/>
      <c r="D50" s="44" t="s">
        <v>52</v>
      </c>
      <c r="E50" s="31">
        <f>SUM(E47:E49)</f>
        <v>17.659893092105264</v>
      </c>
    </row>
    <row r="52" spans="1:5" x14ac:dyDescent="0.2">
      <c r="A52" s="2" t="s">
        <v>53</v>
      </c>
    </row>
    <row r="53" spans="1:5" x14ac:dyDescent="0.2">
      <c r="A53" s="47" t="s">
        <v>54</v>
      </c>
    </row>
    <row r="54" spans="1:5" x14ac:dyDescent="0.2">
      <c r="A54" s="47" t="s">
        <v>55</v>
      </c>
    </row>
    <row r="56" spans="1:5" x14ac:dyDescent="0.2">
      <c r="A56" s="47" t="s">
        <v>56</v>
      </c>
    </row>
    <row r="58" spans="1:5" x14ac:dyDescent="0.2">
      <c r="A58" s="47" t="s">
        <v>57</v>
      </c>
    </row>
    <row r="59" spans="1:5" x14ac:dyDescent="0.2">
      <c r="A59" s="47" t="s">
        <v>58</v>
      </c>
    </row>
    <row r="60" spans="1:5" x14ac:dyDescent="0.2">
      <c r="A60" s="47" t="s">
        <v>59</v>
      </c>
    </row>
    <row r="61" spans="1:5" x14ac:dyDescent="0.2">
      <c r="A61" s="47" t="s">
        <v>60</v>
      </c>
    </row>
    <row r="64" spans="1:5" x14ac:dyDescent="0.2">
      <c r="A64" s="2" t="s">
        <v>61</v>
      </c>
    </row>
    <row r="66" spans="1:9" x14ac:dyDescent="0.2">
      <c r="A66" s="48" t="s">
        <v>62</v>
      </c>
    </row>
    <row r="67" spans="1:9" x14ac:dyDescent="0.2">
      <c r="A67" s="48" t="s">
        <v>55</v>
      </c>
    </row>
    <row r="68" spans="1:9" x14ac:dyDescent="0.2">
      <c r="A68" s="49"/>
    </row>
    <row r="69" spans="1:9" x14ac:dyDescent="0.2">
      <c r="A69" s="48" t="s">
        <v>63</v>
      </c>
    </row>
    <row r="70" spans="1:9" x14ac:dyDescent="0.2">
      <c r="A70" s="49"/>
    </row>
    <row r="71" spans="1:9" x14ac:dyDescent="0.2">
      <c r="A71" s="48" t="s">
        <v>57</v>
      </c>
    </row>
    <row r="72" spans="1:9" x14ac:dyDescent="0.2">
      <c r="A72" s="48" t="s">
        <v>64</v>
      </c>
    </row>
    <row r="73" spans="1:9" x14ac:dyDescent="0.2">
      <c r="A73" s="48" t="s">
        <v>65</v>
      </c>
    </row>
    <row r="74" spans="1:9" x14ac:dyDescent="0.2">
      <c r="A74" s="48" t="s">
        <v>66</v>
      </c>
    </row>
    <row r="75" spans="1:9" x14ac:dyDescent="0.2">
      <c r="A75" s="49"/>
    </row>
    <row r="76" spans="1:9" x14ac:dyDescent="0.2">
      <c r="A76" s="2" t="s">
        <v>67</v>
      </c>
    </row>
    <row r="77" spans="1:9" ht="53.45" customHeight="1" x14ac:dyDescent="0.2">
      <c r="A77" s="118" t="s">
        <v>68</v>
      </c>
      <c r="B77" s="118"/>
      <c r="C77" s="118"/>
      <c r="D77" s="118"/>
      <c r="E77" s="118"/>
      <c r="F77" s="118"/>
      <c r="G77" s="118"/>
      <c r="H77" s="118"/>
      <c r="I77" s="118"/>
    </row>
    <row r="78" spans="1:9" x14ac:dyDescent="0.2">
      <c r="A78" s="50"/>
      <c r="B78" s="51"/>
      <c r="C78" s="51"/>
      <c r="D78" s="51"/>
      <c r="E78" s="51"/>
      <c r="F78" s="51"/>
      <c r="G78" s="51"/>
    </row>
    <row r="79" spans="1:9" x14ac:dyDescent="0.2">
      <c r="A79" s="50"/>
      <c r="B79" s="51"/>
      <c r="C79" s="51"/>
      <c r="D79" s="51"/>
      <c r="E79" s="51"/>
      <c r="F79" s="51"/>
      <c r="G79" s="51"/>
    </row>
    <row r="80" spans="1:9" x14ac:dyDescent="0.2">
      <c r="A80" s="51"/>
      <c r="B80" s="51"/>
      <c r="C80" s="51"/>
      <c r="D80" s="51"/>
      <c r="E80" s="51"/>
      <c r="F80" s="51"/>
      <c r="G80" s="51"/>
    </row>
  </sheetData>
  <mergeCells count="3">
    <mergeCell ref="A3:E3"/>
    <mergeCell ref="A6:D6"/>
    <mergeCell ref="A77:I77"/>
  </mergeCells>
  <hyperlinks>
    <hyperlink ref="A79" r:id="rId1" display="https://www.buenastareas.com/inscribirse/?redirectUrl=%2Fensayos%2F3-De-Herramienta-y-Equipo-De%2F3393105.html&amp;from=essay&amp;from=essay"/>
  </hyperlinks>
  <pageMargins left="0.70866141732283472" right="0.70866141732283472" top="0.74803149606299213" bottom="0.74803149606299213" header="0.31496062992125984" footer="0.31496062992125984"/>
  <pageSetup scale="62" fitToHeight="0" orientation="landscape" r:id="rId2"/>
  <headerFooter>
    <oddHeader>&amp;L&amp;G&amp;C&amp;"Arial,Negrita"&amp;12TESORERÍA MUNICIPAL 
DIRECCIÓN DE INGRESOS
TARJETA DE COSTOS POR SERVICIO</oddHeader>
    <oddFooter>&amp;C&amp;"Arial,Negrita"&amp;12PÁGINA  &amp;P DE &amp;N</oddFooter>
  </headerFooter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ESTACIONAMIENTO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servertim</dc:creator>
  <cp:lastModifiedBy>admin</cp:lastModifiedBy>
  <cp:lastPrinted>2019-10-08T01:41:22Z</cp:lastPrinted>
  <dcterms:created xsi:type="dcterms:W3CDTF">2017-09-27T19:32:59Z</dcterms:created>
  <dcterms:modified xsi:type="dcterms:W3CDTF">2019-10-09T16:49:06Z</dcterms:modified>
</cp:coreProperties>
</file>