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COSTEO LEY DE INGRESOS\"/>
    </mc:Choice>
  </mc:AlternateContent>
  <bookViews>
    <workbookView xWindow="0" yWindow="0" windowWidth="20490" windowHeight="7755"/>
  </bookViews>
  <sheets>
    <sheet name="RENTA DE AUDITORIO" sheetId="20" r:id="rId1"/>
    <sheet name="ARCO DE META" sheetId="1" r:id="rId2"/>
    <sheet name="BARDA AGUILAR Y MAYA" sheetId="3" r:id="rId3"/>
    <sheet name="BARDA ARNULFO" sheetId="4" r:id="rId4"/>
    <sheet name="BARDA TORRES LANDA" sheetId="5" r:id="rId5"/>
    <sheet name="CEMCTANOCARNULFO" sheetId="6" r:id="rId6"/>
    <sheet name="CJUVCUOTANOCTORRES" sheetId="7" r:id="rId7"/>
    <sheet name="BASQUETCUOTANOC" sheetId="8" r:id="rId8"/>
    <sheet name="BASQUETCUOTANOCFEMENIL" sheetId="9" r:id="rId9"/>
    <sheet name="CRONOMETRO" sheetId="10" r:id="rId10"/>
    <sheet name="ENTRADA ARNULFO" sheetId="11" r:id="rId11"/>
    <sheet name="ENTRADA TORRES LANDA" sheetId="12" r:id="rId12"/>
    <sheet name="ENTRADA AGUILAR Y MAYA" sheetId="13" r:id="rId13"/>
    <sheet name="ESTRUCTURA ARNULFO" sheetId="14" r:id="rId14"/>
    <sheet name="ESTRUCTURA TORRES LANDA" sheetId="15" r:id="rId15"/>
    <sheet name="PODIUM" sheetId="16" r:id="rId16"/>
    <sheet name="SONIDO" sheetId="17" r:id="rId17"/>
    <sheet name="VENAMBULANTESARNULFO" sheetId="18" r:id="rId18"/>
    <sheet name="VENAMBULANTETORRES" sheetId="19" r:id="rId19"/>
    <sheet name="ESTACIONAMIENTO (2)" sheetId="2" state="hidden" r:id="rId20"/>
  </sheets>
  <externalReferences>
    <externalReference r:id="rId21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20" l="1"/>
  <c r="F27" i="20"/>
  <c r="E14" i="20"/>
  <c r="F14" i="20"/>
  <c r="E18" i="20"/>
  <c r="F18" i="20"/>
  <c r="E35" i="20"/>
  <c r="F35" i="20"/>
  <c r="E19" i="20"/>
  <c r="F19" i="20"/>
  <c r="E17" i="20"/>
  <c r="F17" i="20"/>
  <c r="E11" i="20"/>
  <c r="F11" i="20" s="1"/>
  <c r="E12" i="20"/>
  <c r="F12" i="20" s="1"/>
  <c r="E13" i="20"/>
  <c r="F13" i="20" s="1"/>
  <c r="E15" i="20"/>
  <c r="F15" i="20" s="1"/>
  <c r="E16" i="20"/>
  <c r="F16" i="20" s="1"/>
  <c r="E20" i="20"/>
  <c r="F20" i="20" s="1"/>
  <c r="E10" i="20"/>
  <c r="F10" i="20" s="1"/>
  <c r="F25" i="20"/>
  <c r="D26" i="20"/>
  <c r="F26" i="20" s="1"/>
  <c r="E36" i="20"/>
  <c r="F36" i="20" s="1"/>
  <c r="E34" i="20"/>
  <c r="F34" i="20" s="1"/>
  <c r="C5" i="20"/>
  <c r="D21" i="17"/>
  <c r="E21" i="17"/>
  <c r="I11" i="17"/>
  <c r="E11" i="17"/>
  <c r="I11" i="10"/>
  <c r="I12" i="10" s="1"/>
  <c r="E11" i="10"/>
  <c r="E17" i="9"/>
  <c r="E17" i="8"/>
  <c r="E21" i="7"/>
  <c r="E17" i="1"/>
  <c r="H17" i="6"/>
  <c r="J17" i="6" s="1"/>
  <c r="F28" i="20" l="1"/>
  <c r="E41" i="20" s="1"/>
  <c r="F37" i="20"/>
  <c r="E42" i="20" s="1"/>
  <c r="F21" i="20"/>
  <c r="E40" i="20" s="1"/>
  <c r="E21" i="20"/>
  <c r="E11" i="18"/>
  <c r="E12" i="18"/>
  <c r="E13" i="18"/>
  <c r="E10" i="18"/>
  <c r="E21" i="18"/>
  <c r="F21" i="18" s="1"/>
  <c r="G21" i="18" s="1"/>
  <c r="H21" i="18" s="1"/>
  <c r="J21" i="18" s="1"/>
  <c r="H20" i="18"/>
  <c r="J20" i="18" s="1"/>
  <c r="G20" i="18"/>
  <c r="E19" i="18"/>
  <c r="F19" i="18" s="1"/>
  <c r="G19" i="18" s="1"/>
  <c r="H19" i="18" s="1"/>
  <c r="J19" i="18" s="1"/>
  <c r="E18" i="18"/>
  <c r="F18" i="18" s="1"/>
  <c r="G18" i="18" s="1"/>
  <c r="H18" i="18" s="1"/>
  <c r="H16" i="16"/>
  <c r="E10" i="16"/>
  <c r="E11" i="16"/>
  <c r="E11" i="4"/>
  <c r="E11" i="3"/>
  <c r="E21" i="15"/>
  <c r="E21" i="14"/>
  <c r="E16" i="14"/>
  <c r="F16" i="14" s="1"/>
  <c r="H16" i="14" s="1"/>
  <c r="J16" i="12"/>
  <c r="E16" i="11"/>
  <c r="F16" i="11" s="1"/>
  <c r="G16" i="11" s="1"/>
  <c r="H16" i="11" s="1"/>
  <c r="J16" i="11" s="1"/>
  <c r="E15" i="11"/>
  <c r="F15" i="11" s="1"/>
  <c r="G15" i="11" s="1"/>
  <c r="H15" i="11" s="1"/>
  <c r="E43" i="20" l="1"/>
  <c r="E16" i="10"/>
  <c r="E10" i="9"/>
  <c r="E11" i="7"/>
  <c r="E10" i="7"/>
  <c r="H16" i="6"/>
  <c r="E16" i="4"/>
  <c r="F16" i="4" s="1"/>
  <c r="G16" i="4" s="1"/>
  <c r="H16" i="4" s="1"/>
  <c r="E16" i="3"/>
  <c r="F16" i="3" s="1"/>
  <c r="G16" i="3" s="1"/>
  <c r="H16" i="3" s="1"/>
  <c r="J22" i="19" l="1"/>
  <c r="E28" i="19" s="1"/>
  <c r="E14" i="19"/>
  <c r="C5" i="19"/>
  <c r="J18" i="18"/>
  <c r="J22" i="18" s="1"/>
  <c r="E28" i="18" s="1"/>
  <c r="E14" i="18"/>
  <c r="C5" i="18"/>
  <c r="E23" i="17"/>
  <c r="E27" i="17" s="1"/>
  <c r="I17" i="17"/>
  <c r="E26" i="17" s="1"/>
  <c r="C5" i="17"/>
  <c r="E23" i="16"/>
  <c r="E28" i="16" s="1"/>
  <c r="J16" i="16"/>
  <c r="J17" i="16" s="1"/>
  <c r="E27" i="16" s="1"/>
  <c r="F11" i="16"/>
  <c r="F10" i="16"/>
  <c r="C5" i="16"/>
  <c r="E23" i="15"/>
  <c r="E28" i="15" s="1"/>
  <c r="J16" i="15"/>
  <c r="J17" i="15" s="1"/>
  <c r="E27" i="15" s="1"/>
  <c r="F11" i="15"/>
  <c r="F10" i="15"/>
  <c r="F12" i="15" s="1"/>
  <c r="E26" i="15" s="1"/>
  <c r="E12" i="15"/>
  <c r="C5" i="15"/>
  <c r="E11" i="14"/>
  <c r="F11" i="14" s="1"/>
  <c r="E22" i="14"/>
  <c r="E27" i="14" s="1"/>
  <c r="J16" i="14"/>
  <c r="J17" i="14" s="1"/>
  <c r="E26" i="14" s="1"/>
  <c r="E10" i="14"/>
  <c r="C5" i="14"/>
  <c r="J15" i="13"/>
  <c r="J17" i="13" s="1"/>
  <c r="E23" i="13" s="1"/>
  <c r="E11" i="13"/>
  <c r="F10" i="13"/>
  <c r="F11" i="13" s="1"/>
  <c r="E22" i="13" s="1"/>
  <c r="C5" i="13"/>
  <c r="J15" i="12"/>
  <c r="J17" i="12" s="1"/>
  <c r="E23" i="12" s="1"/>
  <c r="E11" i="12"/>
  <c r="F10" i="12"/>
  <c r="F11" i="12" s="1"/>
  <c r="E22" i="12" s="1"/>
  <c r="C5" i="12"/>
  <c r="F10" i="11"/>
  <c r="J15" i="11"/>
  <c r="J17" i="11" s="1"/>
  <c r="E23" i="11" s="1"/>
  <c r="C5" i="11"/>
  <c r="E18" i="10"/>
  <c r="E22" i="10" s="1"/>
  <c r="E21" i="10"/>
  <c r="C5" i="10"/>
  <c r="E19" i="9"/>
  <c r="E23" i="9" s="1"/>
  <c r="F11" i="9"/>
  <c r="E12" i="9"/>
  <c r="C5" i="9"/>
  <c r="E19" i="8"/>
  <c r="E23" i="8" s="1"/>
  <c r="E10" i="8"/>
  <c r="E11" i="8" s="1"/>
  <c r="C5" i="8"/>
  <c r="E22" i="7"/>
  <c r="E27" i="7" s="1"/>
  <c r="J16" i="7"/>
  <c r="J17" i="7" s="1"/>
  <c r="E26" i="7" s="1"/>
  <c r="E12" i="7"/>
  <c r="F11" i="7"/>
  <c r="F10" i="7"/>
  <c r="C5" i="7"/>
  <c r="E10" i="6"/>
  <c r="E11" i="6"/>
  <c r="F11" i="6" s="1"/>
  <c r="F10" i="6"/>
  <c r="E24" i="6"/>
  <c r="E29" i="6" s="1"/>
  <c r="J16" i="6"/>
  <c r="J18" i="6" s="1"/>
  <c r="E28" i="6" s="1"/>
  <c r="C5" i="6"/>
  <c r="J16" i="5"/>
  <c r="J17" i="5" s="1"/>
  <c r="E23" i="5" s="1"/>
  <c r="E12" i="5"/>
  <c r="C5" i="5"/>
  <c r="J16" i="4"/>
  <c r="J17" i="4" s="1"/>
  <c r="E23" i="4" s="1"/>
  <c r="F11" i="4"/>
  <c r="E12" i="4"/>
  <c r="C5" i="4"/>
  <c r="F11" i="3"/>
  <c r="E10" i="3"/>
  <c r="F10" i="3" s="1"/>
  <c r="J16" i="3"/>
  <c r="J17" i="3" s="1"/>
  <c r="E23" i="3" s="1"/>
  <c r="C5" i="3"/>
  <c r="E23" i="1"/>
  <c r="E11" i="1"/>
  <c r="E10" i="1"/>
  <c r="E12" i="1"/>
  <c r="E22" i="1"/>
  <c r="I17" i="1"/>
  <c r="E24" i="13" l="1"/>
  <c r="F11" i="11"/>
  <c r="E22" i="11" s="1"/>
  <c r="F12" i="7"/>
  <c r="E25" i="7" s="1"/>
  <c r="E28" i="7" s="1"/>
  <c r="F14" i="18"/>
  <c r="E27" i="18" s="1"/>
  <c r="E29" i="18" s="1"/>
  <c r="E29" i="15"/>
  <c r="E12" i="14"/>
  <c r="E24" i="12"/>
  <c r="F10" i="8"/>
  <c r="F11" i="8" s="1"/>
  <c r="E22" i="8" s="1"/>
  <c r="E24" i="8" s="1"/>
  <c r="E12" i="3"/>
  <c r="F14" i="19"/>
  <c r="E27" i="19" s="1"/>
  <c r="E29" i="19" s="1"/>
  <c r="E28" i="17"/>
  <c r="E12" i="16"/>
  <c r="F12" i="16"/>
  <c r="E26" i="16" s="1"/>
  <c r="E29" i="16" s="1"/>
  <c r="F10" i="14"/>
  <c r="F12" i="14" s="1"/>
  <c r="E25" i="14" s="1"/>
  <c r="E28" i="14" s="1"/>
  <c r="E24" i="11"/>
  <c r="E11" i="11"/>
  <c r="E23" i="10"/>
  <c r="F10" i="9"/>
  <c r="F12" i="9" s="1"/>
  <c r="E22" i="9" s="1"/>
  <c r="E24" i="9" s="1"/>
  <c r="E12" i="6"/>
  <c r="F12" i="6"/>
  <c r="E27" i="6" s="1"/>
  <c r="E30" i="6" s="1"/>
  <c r="F12" i="5"/>
  <c r="E22" i="5" s="1"/>
  <c r="E24" i="5" s="1"/>
  <c r="F10" i="4"/>
  <c r="F12" i="4" s="1"/>
  <c r="E22" i="4" s="1"/>
  <c r="E24" i="4" s="1"/>
  <c r="F12" i="3"/>
  <c r="E22" i="3" s="1"/>
  <c r="E24" i="3" s="1"/>
  <c r="F11" i="1" l="1"/>
  <c r="F10" i="1"/>
  <c r="F12" i="1"/>
  <c r="E24" i="1" l="1"/>
  <c r="E37" i="2" l="1"/>
  <c r="F37" i="2" s="1"/>
  <c r="G37" i="2" s="1"/>
  <c r="H37" i="2" s="1"/>
  <c r="J37" i="2" s="1"/>
  <c r="E36" i="2"/>
  <c r="F36" i="2" s="1"/>
  <c r="G36" i="2" s="1"/>
  <c r="H36" i="2" s="1"/>
  <c r="J36" i="2" s="1"/>
  <c r="E35" i="2"/>
  <c r="F35" i="2" s="1"/>
  <c r="G35" i="2" s="1"/>
  <c r="H35" i="2" s="1"/>
  <c r="J35" i="2" s="1"/>
  <c r="E34" i="2"/>
  <c r="F34" i="2" s="1"/>
  <c r="G34" i="2" s="1"/>
  <c r="H34" i="2" s="1"/>
  <c r="J34" i="2" s="1"/>
  <c r="E33" i="2"/>
  <c r="F33" i="2" s="1"/>
  <c r="G33" i="2" s="1"/>
  <c r="E28" i="2"/>
  <c r="F28" i="2" s="1"/>
  <c r="E27" i="2"/>
  <c r="F27" i="2" s="1"/>
  <c r="E26" i="2"/>
  <c r="F26" i="2" s="1"/>
  <c r="E25" i="2"/>
  <c r="F25" i="2" s="1"/>
  <c r="E24" i="2"/>
  <c r="F24" i="2" s="1"/>
  <c r="E23" i="2"/>
  <c r="F23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C5" i="2"/>
  <c r="E29" i="2" l="1"/>
  <c r="H33" i="2"/>
  <c r="J33" i="2" s="1"/>
  <c r="J38" i="2" s="1"/>
  <c r="M33" i="2"/>
  <c r="N33" i="2" s="1"/>
  <c r="F10" i="2"/>
  <c r="F29" i="2" s="1"/>
  <c r="E47" i="2" s="1"/>
  <c r="E48" i="2" l="1"/>
  <c r="D43" i="2"/>
  <c r="E43" i="2" s="1"/>
  <c r="D42" i="2"/>
  <c r="E42" i="2" s="1"/>
  <c r="E44" i="2" l="1"/>
  <c r="E49" i="2" s="1"/>
  <c r="E50" i="2"/>
  <c r="F13" i="1"/>
  <c r="C5" i="1"/>
  <c r="I18" i="1" l="1"/>
  <c r="E13" i="1"/>
  <c r="E27" i="1"/>
  <c r="E28" i="1" l="1"/>
  <c r="E29" i="1" l="1"/>
  <c r="E30" i="1" s="1"/>
</calcChain>
</file>

<file path=xl/sharedStrings.xml><?xml version="1.0" encoding="utf-8"?>
<sst xmlns="http://schemas.openxmlformats.org/spreadsheetml/2006/main" count="835" uniqueCount="189">
  <si>
    <t>ANÁLISIS DE PRECIOS UNITARIOS</t>
  </si>
  <si>
    <t>CONCEPTO:</t>
  </si>
  <si>
    <t>No.</t>
  </si>
  <si>
    <t>UNIDAD:</t>
  </si>
  <si>
    <t>MATERIALES y OTROS INSUMOS</t>
  </si>
  <si>
    <t>Unidad</t>
  </si>
  <si>
    <t>Cantidad</t>
  </si>
  <si>
    <t>Costo Unitario</t>
  </si>
  <si>
    <t>Importe por día</t>
  </si>
  <si>
    <t>Total por día, por cabeza</t>
  </si>
  <si>
    <t>Cloralex</t>
  </si>
  <si>
    <t>litros</t>
  </si>
  <si>
    <t>Desengrasante</t>
  </si>
  <si>
    <t xml:space="preserve">Franela </t>
  </si>
  <si>
    <t>metros</t>
  </si>
  <si>
    <t>Jabon liquido</t>
  </si>
  <si>
    <t>Jerga Blanca</t>
  </si>
  <si>
    <t>Pastilla Desodorante</t>
  </si>
  <si>
    <t>pieza</t>
  </si>
  <si>
    <t xml:space="preserve">Atomizador </t>
  </si>
  <si>
    <t>Jabon en polvo</t>
  </si>
  <si>
    <t>kilogramo</t>
  </si>
  <si>
    <t>Escoba</t>
  </si>
  <si>
    <t>Papel higienico</t>
  </si>
  <si>
    <t>Toalla interdoblada</t>
  </si>
  <si>
    <t>Acido muriatico</t>
  </si>
  <si>
    <t>Bolsa Negra Jumbo</t>
  </si>
  <si>
    <t xml:space="preserve">Cubeta </t>
  </si>
  <si>
    <t>Limpiador Multiusos</t>
  </si>
  <si>
    <t>Trapeador</t>
  </si>
  <si>
    <t>Tinta (sellado de Semovientes)</t>
  </si>
  <si>
    <t>litro</t>
  </si>
  <si>
    <t>Lapiz (marcado de Semovientes)</t>
  </si>
  <si>
    <t>Pieza</t>
  </si>
  <si>
    <t>Crayon tinta (marcador de ganado)</t>
  </si>
  <si>
    <t>SUMA:</t>
  </si>
  <si>
    <t>MANO DE OBRA</t>
  </si>
  <si>
    <t>Sueldo mensual</t>
  </si>
  <si>
    <t>sueldo diario</t>
  </si>
  <si>
    <t>Sueldo por hora</t>
  </si>
  <si>
    <t>Sueldo por minuto</t>
  </si>
  <si>
    <t>Total por  empleado</t>
  </si>
  <si>
    <t>Personal requerido</t>
  </si>
  <si>
    <t>HERRAMIENTA Y EQUIPO</t>
  </si>
  <si>
    <t>Importe</t>
  </si>
  <si>
    <t>Herramienta menor</t>
  </si>
  <si>
    <t>% MO</t>
  </si>
  <si>
    <t>Equipo de seguridad</t>
  </si>
  <si>
    <t>%MO</t>
  </si>
  <si>
    <t>Materiales e Insumos</t>
  </si>
  <si>
    <t>Mano de Obra</t>
  </si>
  <si>
    <t>Herramiento y Equipo</t>
  </si>
  <si>
    <t>Precio Unitario:</t>
  </si>
  <si>
    <t>HERRAMIENTA MENOR</t>
  </si>
  <si>
    <t>El costo por herramienta menor (o herramienta de mano), corresponde al consumo por desgaste de herramientas de mano utilizadas en la ejecución del concepto de trabajo.</t>
  </si>
  <si>
    <t>Este costo se calculará mediante la expresión:</t>
  </si>
  <si>
    <t>Hm = Kh * Mo</t>
  </si>
  <si>
    <t>Donde:</t>
  </si>
  <si>
    <t>“Hm” Representa el costo por herramienta de mano.</t>
  </si>
  <si>
    <t>“Kh” Representa un coeficiente cuyo valor se fijará en función del tipo de trabajo y de la herramienta requerida para su ejecución (en éste caso 3%)</t>
  </si>
  <si>
    <t xml:space="preserve">"Mo" Representa el costo unitario por concepto de mano de obra </t>
  </si>
  <si>
    <t>EQUIPO DE SEGURIDAD</t>
  </si>
  <si>
    <t>El costo directo por equipo de seguridad, corresponde al equipo necesario para la protección personal deltrabajador para ejecutar el concepto de trabajo.</t>
  </si>
  <si>
    <t>Es = Ks * Mo</t>
  </si>
  <si>
    <t>“Es” Representa el costo por equipo de seguridad.</t>
  </si>
  <si>
    <t>"Ks” Representa un coeficiente cuyo valor se fija en función del tipo de trabajo y del equipo requerido para la seguridad del trabajador (en ésta caso 2%)</t>
  </si>
  <si>
    <t>"Mo" Representa el costo unitario por concepto de mano de obra calculado de acuerdo</t>
  </si>
  <si>
    <t>Factores de herramienta menor y equipo de seguridad</t>
  </si>
  <si>
    <t>La depreciación y desgaste de la herramienta, así como el uso de equipo de seguridad que usa en forma particular el operario, representaría un estudio demasiado extenso y quizá poco significativo, el hábito ha consignado un rango de valores entre el uno y el cinco por ciento, sin embargo, en construcción se utiliza un valor de 3% para la herramienta menor y 2% para el equipo de seguridad valores que al integrarlos en el periodo de eqjecución de los trabajos, o bien de un periodo, representarían el costo de una nueva adquisición de éste tipo de herramienta y equipo.</t>
  </si>
  <si>
    <t xml:space="preserve">Servicio de Estacionamiento Publico </t>
  </si>
  <si>
    <t>Promedio de ingresos de autos por día:</t>
  </si>
  <si>
    <t>Automovil</t>
  </si>
  <si>
    <t>Recaudador 1</t>
  </si>
  <si>
    <t>Recaudador 2</t>
  </si>
  <si>
    <t>Recaudador 3</t>
  </si>
  <si>
    <t>Recaudador 4</t>
  </si>
  <si>
    <t>Inspector</t>
  </si>
  <si>
    <t>Hora</t>
  </si>
  <si>
    <t>Total proceso, por dia</t>
  </si>
  <si>
    <t>Litros</t>
  </si>
  <si>
    <t>MATERIALES Y OTROS INSUMOS</t>
  </si>
  <si>
    <t>Total por servicio</t>
  </si>
  <si>
    <t>Total por servicio por unidad</t>
  </si>
  <si>
    <t>Arco de meta por evento</t>
  </si>
  <si>
    <t>Arco de meta</t>
  </si>
  <si>
    <t>Cubeta</t>
  </si>
  <si>
    <t>Promedio de ingreso por evento</t>
  </si>
  <si>
    <t>Importe por evento</t>
  </si>
  <si>
    <t>Pintura azul</t>
  </si>
  <si>
    <t>Pintura blanca</t>
  </si>
  <si>
    <t>Gasolina para traslado del arco de meta</t>
  </si>
  <si>
    <t>Barda</t>
  </si>
  <si>
    <t>Anuncio en barda por M2 por mes</t>
  </si>
  <si>
    <t xml:space="preserve">Promedio de ingreso por renta al mes </t>
  </si>
  <si>
    <t>Importe por mes</t>
  </si>
  <si>
    <t>Intendente COMUDAJ (Pintar la barda, el fondo)</t>
  </si>
  <si>
    <t>día laboral</t>
  </si>
  <si>
    <t>Campo de fútbol empastado por partido cuota nocturna</t>
  </si>
  <si>
    <t>Renta de campo</t>
  </si>
  <si>
    <t>Luz</t>
  </si>
  <si>
    <t>KW</t>
  </si>
  <si>
    <t>Costal</t>
  </si>
  <si>
    <t>Campo de fútbol juvenil empastado por partido cuota nocturna</t>
  </si>
  <si>
    <t>Precio unitario por renta de cancha</t>
  </si>
  <si>
    <t>Uso de canchas de basquetboll 1,2,3 cuota nocturna por partido por liga</t>
  </si>
  <si>
    <t>Renta de cancha</t>
  </si>
  <si>
    <t>Precio Unitario por renta de campo</t>
  </si>
  <si>
    <t>Precio Unitario por barda</t>
  </si>
  <si>
    <t>Precio Unitario por renta de arco de meta</t>
  </si>
  <si>
    <t>Renta de cronómetro por evento</t>
  </si>
  <si>
    <t>Cronómetro por evento</t>
  </si>
  <si>
    <t>Precio unitario por renta de cronómetro</t>
  </si>
  <si>
    <t>Entrada General Arnulfo Vazquez Nieto</t>
  </si>
  <si>
    <t>Promedio de entradas por mes</t>
  </si>
  <si>
    <t>Entrada General</t>
  </si>
  <si>
    <t>Costo de boleto</t>
  </si>
  <si>
    <t>Millar</t>
  </si>
  <si>
    <t>Importe por boleto</t>
  </si>
  <si>
    <t>Precio unitario por boleto</t>
  </si>
  <si>
    <t>Entrada General Juan José Torres Landa</t>
  </si>
  <si>
    <t>Entrada General Aguilar y Maya</t>
  </si>
  <si>
    <t>Estructura metálica</t>
  </si>
  <si>
    <t>Estructura para publicidad 2.90 por 1.50 por mes</t>
  </si>
  <si>
    <t>Precio Unitario por estructura</t>
  </si>
  <si>
    <t>Estructura</t>
  </si>
  <si>
    <t>Podium para premiación por evento</t>
  </si>
  <si>
    <t>Promedio de ingreso por evento por mes</t>
  </si>
  <si>
    <t>Podium</t>
  </si>
  <si>
    <t>Galón</t>
  </si>
  <si>
    <t>Precio Unitario por renta de podium</t>
  </si>
  <si>
    <t>Precio Unitario por renta de arco de sonido</t>
  </si>
  <si>
    <t>Renta de sonido por evento</t>
  </si>
  <si>
    <t>Sonido</t>
  </si>
  <si>
    <t>Promedio de ingreso por ambulantes por mes</t>
  </si>
  <si>
    <t>Vendedores ambulantes adentro de la deportiva</t>
  </si>
  <si>
    <t>Precio Unitario por vendedor ambulante</t>
  </si>
  <si>
    <t>Vendedor Ambulante</t>
  </si>
  <si>
    <t>Caucho para pasto</t>
  </si>
  <si>
    <t>Intendente COMUDAJ (Arreglo del campo)</t>
  </si>
  <si>
    <t>Precio Unitario por renta de cancha</t>
  </si>
  <si>
    <t>pza</t>
  </si>
  <si>
    <t>Compra de cronómetro</t>
  </si>
  <si>
    <t>Intendente COMUDAJ (Cobro del boleto)</t>
  </si>
  <si>
    <t>Administrador de las deportivas (Verificar que se entregue boleto)</t>
  </si>
  <si>
    <t>Minutos</t>
  </si>
  <si>
    <t>Intendente COMUDAJ (Pintar la estructura para mantenimiento)</t>
  </si>
  <si>
    <t>Brochas 5"</t>
  </si>
  <si>
    <t>Intendente COMUDAJ (Pintar el podium)</t>
  </si>
  <si>
    <t>Importe mensual</t>
  </si>
  <si>
    <t>Recibos de ingresos</t>
  </si>
  <si>
    <t>Encargado de ingresos (cobrar al vendedor ambulante)</t>
  </si>
  <si>
    <t>Coordinador jurídico y recursos humanos (elaboración de contrato)</t>
  </si>
  <si>
    <t xml:space="preserve">Pinol </t>
  </si>
  <si>
    <t>Escobas</t>
  </si>
  <si>
    <t>Bolsas jumbo</t>
  </si>
  <si>
    <t>Director General (Revisión y firma del contrato)</t>
  </si>
  <si>
    <t>Intendente COMUDAJ día extraordinario</t>
  </si>
  <si>
    <t>Sueldo diario integrado</t>
  </si>
  <si>
    <t>Pago de jornada extrarodinaria</t>
  </si>
  <si>
    <t xml:space="preserve">Mantenimiento del arco de meta, limpieza, </t>
  </si>
  <si>
    <t xml:space="preserve">Mantenimiento de motor, revisión del mismo y costo de </t>
  </si>
  <si>
    <t>Escoba de araña, se prorratea por el uso de 15 horas al mes</t>
  </si>
  <si>
    <t>Lampara led compra al año y prorreteado para la renta de 15 veces al mes</t>
  </si>
  <si>
    <t>En 2 administraciones no se ha realizado ningún incremento en este concepto</t>
  </si>
  <si>
    <t>Mantenimiento de sonido, consiste en la revisión, reparación y material dañado o que se requiere costo anual y se prorratea por los eventos que se pretende rentar</t>
  </si>
  <si>
    <t>Existe lineamientos aprobados por el consejo general</t>
  </si>
  <si>
    <t>Renta De auditorio yerbabuena</t>
  </si>
  <si>
    <t>Renta de auditorio</t>
  </si>
  <si>
    <t>Mes</t>
  </si>
  <si>
    <t xml:space="preserve">Intendente COMUDAJ </t>
  </si>
  <si>
    <t>Taquillera</t>
  </si>
  <si>
    <t>SUMA</t>
  </si>
  <si>
    <t>Trapeadores</t>
  </si>
  <si>
    <t>Pinol</t>
  </si>
  <si>
    <t>Cubetas</t>
  </si>
  <si>
    <t>Bolsas para la basura</t>
  </si>
  <si>
    <t>Importe por año</t>
  </si>
  <si>
    <t>Jabón</t>
  </si>
  <si>
    <t>kg</t>
  </si>
  <si>
    <t>Aromatizantes</t>
  </si>
  <si>
    <t>Redes de basquetboll</t>
  </si>
  <si>
    <t>par</t>
  </si>
  <si>
    <t>Tableros de acrílico</t>
  </si>
  <si>
    <t>Limpiadores especiales para duela</t>
  </si>
  <si>
    <t>Trapeador de microfibra</t>
  </si>
  <si>
    <t>Velador</t>
  </si>
  <si>
    <t>Mantenimiento de duela de la cancha, reparación y colocacióon del piso dañado</t>
  </si>
  <si>
    <t>mts2</t>
  </si>
  <si>
    <t>Costo prorreatreado a 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</si>
</sst>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_(&quot;$&quot;\ * #,##0.000_);_(&quot;$&quot;\ * \(#,##0.000\);_(&quot;$&quot;\ * &quot;-&quot;??_);_(@_)"/>
  </numFmts>
  <fonts count="7" x14ac:knownFonts="1"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555555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27">
    <xf numFmtId="0" fontId="0" fillId="0" borderId="0" xfId="0"/>
    <xf numFmtId="0" fontId="2" fillId="2" borderId="0" xfId="0" applyFont="1" applyFill="1" applyBorder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2" fillId="2" borderId="11" xfId="0" applyFont="1" applyFill="1" applyBorder="1" applyAlignment="1">
      <alignment horizontal="center" vertical="center"/>
    </xf>
    <xf numFmtId="165" fontId="2" fillId="2" borderId="11" xfId="2" applyFont="1" applyFill="1" applyBorder="1" applyAlignment="1">
      <alignment horizontal="center" vertical="center"/>
    </xf>
    <xf numFmtId="165" fontId="2" fillId="2" borderId="0" xfId="2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165" fontId="3" fillId="0" borderId="11" xfId="2" applyFont="1" applyBorder="1"/>
    <xf numFmtId="165" fontId="3" fillId="0" borderId="0" xfId="2" applyFont="1" applyBorder="1"/>
    <xf numFmtId="166" fontId="3" fillId="0" borderId="0" xfId="0" applyNumberFormat="1" applyFont="1"/>
    <xf numFmtId="0" fontId="3" fillId="0" borderId="11" xfId="0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2" fillId="2" borderId="12" xfId="0" applyFont="1" applyFill="1" applyBorder="1"/>
    <xf numFmtId="165" fontId="2" fillId="2" borderId="12" xfId="2" applyFont="1" applyFill="1" applyBorder="1"/>
    <xf numFmtId="165" fontId="2" fillId="2" borderId="0" xfId="2" applyFont="1" applyFill="1" applyBorder="1"/>
    <xf numFmtId="0" fontId="2" fillId="0" borderId="0" xfId="0" applyFont="1" applyBorder="1" applyAlignment="1">
      <alignment horizontal="centerContinuous"/>
    </xf>
    <xf numFmtId="165" fontId="3" fillId="0" borderId="12" xfId="2" applyFont="1" applyBorder="1"/>
    <xf numFmtId="0" fontId="2" fillId="2" borderId="11" xfId="0" applyFont="1" applyFill="1" applyBorder="1" applyAlignment="1">
      <alignment horizontal="center" vertical="center" wrapText="1"/>
    </xf>
    <xf numFmtId="43" fontId="3" fillId="0" borderId="11" xfId="1" applyFont="1" applyBorder="1" applyAlignment="1">
      <alignment horizontal="center"/>
    </xf>
    <xf numFmtId="1" fontId="3" fillId="3" borderId="11" xfId="0" applyNumberFormat="1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165" fontId="2" fillId="2" borderId="11" xfId="2" applyFont="1" applyFill="1" applyBorder="1" applyAlignment="1">
      <alignment horizontal="center"/>
    </xf>
    <xf numFmtId="165" fontId="2" fillId="2" borderId="0" xfId="2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/>
    <xf numFmtId="44" fontId="3" fillId="0" borderId="0" xfId="0" applyNumberFormat="1" applyFont="1"/>
    <xf numFmtId="0" fontId="2" fillId="2" borderId="12" xfId="0" applyFont="1" applyFill="1" applyBorder="1" applyAlignment="1">
      <alignment horizontal="right"/>
    </xf>
    <xf numFmtId="44" fontId="3" fillId="0" borderId="0" xfId="0" applyNumberFormat="1" applyFont="1" applyBorder="1"/>
    <xf numFmtId="44" fontId="3" fillId="0" borderId="13" xfId="0" applyNumberFormat="1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3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/>
    <xf numFmtId="165" fontId="2" fillId="4" borderId="12" xfId="2" applyFont="1" applyFill="1" applyBorder="1"/>
    <xf numFmtId="0" fontId="2" fillId="4" borderId="11" xfId="0" applyFont="1" applyFill="1" applyBorder="1" applyAlignment="1">
      <alignment horizontal="center"/>
    </xf>
    <xf numFmtId="165" fontId="2" fillId="4" borderId="11" xfId="2" applyFont="1" applyFill="1" applyBorder="1" applyAlignment="1">
      <alignment horizontal="center"/>
    </xf>
    <xf numFmtId="165" fontId="2" fillId="4" borderId="0" xfId="2" applyFont="1" applyFill="1" applyBorder="1" applyAlignment="1">
      <alignment horizontal="center"/>
    </xf>
    <xf numFmtId="4" fontId="3" fillId="0" borderId="1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3" fontId="3" fillId="0" borderId="11" xfId="0" applyNumberFormat="1" applyFont="1" applyBorder="1" applyAlignment="1">
      <alignment horizontal="center"/>
    </xf>
    <xf numFmtId="0" fontId="2" fillId="4" borderId="14" xfId="0" applyFont="1" applyFill="1" applyBorder="1" applyAlignment="1">
      <alignment horizontal="center" vertical="center"/>
    </xf>
    <xf numFmtId="165" fontId="3" fillId="0" borderId="14" xfId="2" applyFont="1" applyBorder="1"/>
    <xf numFmtId="165" fontId="3" fillId="0" borderId="8" xfId="2" applyFont="1" applyBorder="1"/>
    <xf numFmtId="165" fontId="2" fillId="4" borderId="11" xfId="2" applyFont="1" applyFill="1" applyBorder="1" applyAlignment="1">
      <alignment horizontal="center" vertical="center" wrapText="1"/>
    </xf>
    <xf numFmtId="165" fontId="2" fillId="4" borderId="11" xfId="2" applyFont="1" applyFill="1" applyBorder="1"/>
    <xf numFmtId="167" fontId="3" fillId="0" borderId="11" xfId="2" applyNumberFormat="1" applyFont="1" applyBorder="1"/>
    <xf numFmtId="0" fontId="2" fillId="4" borderId="8" xfId="0" applyFont="1" applyFill="1" applyBorder="1"/>
    <xf numFmtId="165" fontId="2" fillId="4" borderId="8" xfId="2" applyFont="1" applyFill="1" applyBorder="1"/>
    <xf numFmtId="165" fontId="3" fillId="0" borderId="14" xfId="2" applyNumberFormat="1" applyFont="1" applyBorder="1"/>
    <xf numFmtId="1" fontId="3" fillId="0" borderId="11" xfId="0" applyNumberFormat="1" applyFont="1" applyFill="1" applyBorder="1" applyAlignment="1">
      <alignment horizontal="center"/>
    </xf>
    <xf numFmtId="165" fontId="2" fillId="4" borderId="8" xfId="2" applyFont="1" applyFill="1" applyBorder="1" applyAlignment="1">
      <alignment horizontal="center"/>
    </xf>
    <xf numFmtId="44" fontId="3" fillId="0" borderId="11" xfId="0" applyNumberFormat="1" applyFont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5" fontId="3" fillId="0" borderId="11" xfId="0" applyNumberFormat="1" applyFont="1" applyBorder="1"/>
    <xf numFmtId="44" fontId="3" fillId="0" borderId="11" xfId="0" applyNumberFormat="1" applyFont="1" applyBorder="1"/>
    <xf numFmtId="165" fontId="2" fillId="0" borderId="12" xfId="2" applyFont="1" applyFill="1" applyBorder="1"/>
    <xf numFmtId="0" fontId="2" fillId="4" borderId="11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4" borderId="11" xfId="0" applyFont="1" applyFill="1" applyBorder="1" applyAlignment="1">
      <alignment horizontal="center"/>
    </xf>
    <xf numFmtId="165" fontId="2" fillId="4" borderId="11" xfId="2" applyFont="1" applyFill="1" applyBorder="1" applyAlignment="1">
      <alignment horizontal="center" wrapText="1"/>
    </xf>
    <xf numFmtId="0" fontId="2" fillId="4" borderId="0" xfId="0" applyFont="1" applyFill="1" applyBorder="1" applyAlignment="1">
      <alignment horizontal="right"/>
    </xf>
    <xf numFmtId="0" fontId="2" fillId="4" borderId="11" xfId="0" applyFont="1" applyFill="1" applyBorder="1" applyAlignment="1">
      <alignment horizontal="center"/>
    </xf>
    <xf numFmtId="0" fontId="3" fillId="0" borderId="11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3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0" fontId="3" fillId="0" borderId="0" xfId="0" applyFont="1" applyBorder="1" applyAlignment="1">
      <alignment horizontal="justify" vertical="top" wrapText="1"/>
    </xf>
    <xf numFmtId="2" fontId="3" fillId="0" borderId="0" xfId="0" applyNumberFormat="1" applyFont="1" applyBorder="1" applyAlignment="1">
      <alignment horizontal="center"/>
    </xf>
    <xf numFmtId="43" fontId="3" fillId="0" borderId="0" xfId="1" applyFont="1" applyBorder="1" applyAlignment="1">
      <alignment horizontal="center"/>
    </xf>
    <xf numFmtId="1" fontId="3" fillId="0" borderId="8" xfId="0" applyNumberFormat="1" applyFont="1" applyFill="1" applyBorder="1" applyAlignment="1">
      <alignment horizontal="center"/>
    </xf>
    <xf numFmtId="165" fontId="2" fillId="4" borderId="0" xfId="2" applyFont="1" applyFill="1" applyBorder="1" applyAlignment="1">
      <alignment horizontal="center" vertical="center" wrapText="1"/>
    </xf>
    <xf numFmtId="165" fontId="2" fillId="4" borderId="0" xfId="2" applyFont="1" applyFill="1" applyBorder="1"/>
    <xf numFmtId="0" fontId="2" fillId="0" borderId="11" xfId="0" applyFont="1" applyFill="1" applyBorder="1" applyAlignment="1">
      <alignment horizontal="center" vertical="center" wrapText="1"/>
    </xf>
    <xf numFmtId="165" fontId="2" fillId="0" borderId="11" xfId="2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/>
    </xf>
    <xf numFmtId="44" fontId="3" fillId="0" borderId="11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horizontal="center"/>
    </xf>
    <xf numFmtId="44" fontId="3" fillId="0" borderId="8" xfId="0" applyNumberFormat="1" applyFont="1" applyFill="1" applyBorder="1" applyAlignment="1">
      <alignment horizontal="center"/>
    </xf>
    <xf numFmtId="0" fontId="3" fillId="0" borderId="0" xfId="0" applyFont="1" applyFill="1"/>
    <xf numFmtId="165" fontId="2" fillId="0" borderId="8" xfId="2" applyFont="1" applyFill="1" applyBorder="1"/>
    <xf numFmtId="165" fontId="2" fillId="0" borderId="8" xfId="2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3" fontId="3" fillId="0" borderId="11" xfId="1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center"/>
    </xf>
    <xf numFmtId="43" fontId="2" fillId="0" borderId="0" xfId="1" applyFont="1" applyFill="1" applyBorder="1" applyAlignment="1">
      <alignment horizontal="center"/>
    </xf>
    <xf numFmtId="165" fontId="3" fillId="0" borderId="0" xfId="2" applyFont="1"/>
    <xf numFmtId="165" fontId="2" fillId="0" borderId="0" xfId="2" applyFont="1" applyFill="1" applyBorder="1" applyAlignment="1">
      <alignment horizontal="center"/>
    </xf>
  </cellXfs>
  <cellStyles count="4">
    <cellStyle name="Hipervínculo" xfId="3" builtinId="8"/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vertim\AppData\Roaming\Skype\My%20Skype%20Received%20Files\TARJETAS%20DE%20COSTOS%20RAST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1"/>
      <sheetName val="RES"/>
      <sheetName val="PORCINO"/>
    </sheetNames>
    <sheetDataSet>
      <sheetData sheetId="0" refreshError="1"/>
      <sheetData sheetId="1" refreshError="1">
        <row r="7">
          <cell r="C7">
            <v>1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buenastareas.com/inscribirse/?redirectUrl=%2Fensayos%2F3-De-Herramienta-y-Equipo-De%2F3393105.html&amp;from=essay&amp;from=essa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topLeftCell="A22" zoomScale="80" zoomScaleNormal="80" workbookViewId="0">
      <selection activeCell="F44" sqref="F44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7" width="20.5703125" customWidth="1"/>
    <col min="8" max="8" width="14.28515625" customWidth="1"/>
    <col min="9" max="9" width="13.85546875" customWidth="1"/>
    <col min="10" max="10" width="14.28515625" customWidth="1"/>
  </cols>
  <sheetData>
    <row r="1" spans="1:11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" x14ac:dyDescent="0.25">
      <c r="A3" s="91" t="s">
        <v>0</v>
      </c>
      <c r="B3" s="91"/>
      <c r="C3" s="91"/>
      <c r="D3" s="91"/>
      <c r="E3" s="91"/>
      <c r="F3" s="66"/>
      <c r="G3" s="66"/>
      <c r="H3" s="2"/>
      <c r="I3" s="2"/>
      <c r="J3" s="2"/>
      <c r="K3" s="2"/>
    </row>
    <row r="4" spans="1:11" ht="15" x14ac:dyDescent="0.25">
      <c r="A4" s="3"/>
      <c r="B4" s="4"/>
      <c r="C4" s="4"/>
      <c r="D4" s="4"/>
      <c r="E4" s="4"/>
      <c r="F4" s="41"/>
      <c r="G4" s="41"/>
      <c r="H4" s="2"/>
      <c r="I4" s="2"/>
      <c r="J4" s="2"/>
      <c r="K4" s="2"/>
    </row>
    <row r="5" spans="1:11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7"/>
      <c r="G5" s="67"/>
      <c r="H5" s="2"/>
      <c r="I5" s="2"/>
      <c r="J5" s="2"/>
      <c r="K5" s="2"/>
    </row>
    <row r="6" spans="1:11" ht="28.5" x14ac:dyDescent="0.2">
      <c r="A6" s="92" t="s">
        <v>166</v>
      </c>
      <c r="B6" s="92"/>
      <c r="C6" s="92"/>
      <c r="D6" s="92"/>
      <c r="E6" s="64" t="s">
        <v>167</v>
      </c>
      <c r="F6" s="12"/>
      <c r="G6" s="12"/>
      <c r="H6" s="43"/>
      <c r="I6" s="2"/>
      <c r="J6" s="2"/>
      <c r="K6" s="2"/>
    </row>
    <row r="7" spans="1:11" ht="14.25" x14ac:dyDescent="0.2">
      <c r="A7" s="93" t="s">
        <v>126</v>
      </c>
      <c r="B7" s="94"/>
      <c r="C7" s="94"/>
      <c r="D7" s="95"/>
      <c r="E7" s="65">
        <v>1</v>
      </c>
      <c r="F7" s="18"/>
      <c r="G7" s="18"/>
      <c r="H7" s="2"/>
      <c r="I7" s="2"/>
      <c r="J7" s="2"/>
      <c r="K7" s="2"/>
    </row>
    <row r="8" spans="1:11" ht="15" x14ac:dyDescent="0.25">
      <c r="A8" s="3"/>
      <c r="B8" s="4"/>
      <c r="C8" s="4"/>
      <c r="D8" s="4"/>
      <c r="E8" s="4"/>
      <c r="F8" s="4"/>
      <c r="G8" s="4"/>
      <c r="H8" s="2"/>
      <c r="I8" s="2"/>
      <c r="J8" s="2"/>
      <c r="K8" s="2"/>
    </row>
    <row r="9" spans="1:11" ht="30" x14ac:dyDescent="0.2">
      <c r="A9" s="57" t="s">
        <v>80</v>
      </c>
      <c r="B9" s="57" t="s">
        <v>5</v>
      </c>
      <c r="C9" s="57" t="s">
        <v>6</v>
      </c>
      <c r="D9" s="69" t="s">
        <v>7</v>
      </c>
      <c r="E9" s="72" t="s">
        <v>176</v>
      </c>
      <c r="F9" s="72" t="s">
        <v>82</v>
      </c>
      <c r="G9" s="109"/>
      <c r="H9" s="2"/>
      <c r="I9" s="2"/>
      <c r="J9" s="2"/>
      <c r="K9" s="2"/>
    </row>
    <row r="10" spans="1:11" ht="14.25" x14ac:dyDescent="0.2">
      <c r="A10" s="22" t="s">
        <v>88</v>
      </c>
      <c r="B10" s="23" t="s">
        <v>85</v>
      </c>
      <c r="C10" s="68">
        <v>15</v>
      </c>
      <c r="D10" s="70">
        <v>1350</v>
      </c>
      <c r="E10" s="25">
        <f>+C10*D10</f>
        <v>20250</v>
      </c>
      <c r="F10" s="25">
        <f>+E10/12</f>
        <v>1687.5</v>
      </c>
      <c r="G10" s="26"/>
      <c r="H10" s="2"/>
      <c r="I10" s="2"/>
      <c r="J10" s="2"/>
      <c r="K10" s="2"/>
    </row>
    <row r="11" spans="1:11" ht="14.25" x14ac:dyDescent="0.2">
      <c r="A11" s="22" t="s">
        <v>89</v>
      </c>
      <c r="B11" s="23" t="s">
        <v>85</v>
      </c>
      <c r="C11" s="68">
        <v>15</v>
      </c>
      <c r="D11" s="70">
        <v>858</v>
      </c>
      <c r="E11" s="25">
        <f t="shared" ref="E11:E20" si="0">+C11*D11</f>
        <v>12870</v>
      </c>
      <c r="F11" s="25">
        <f t="shared" ref="F11:F20" si="1">+E11/12</f>
        <v>1072.5</v>
      </c>
      <c r="G11" s="26"/>
      <c r="H11" s="2"/>
      <c r="I11" s="2"/>
      <c r="J11" s="2"/>
      <c r="K11" s="2"/>
    </row>
    <row r="12" spans="1:11" ht="14.25" x14ac:dyDescent="0.2">
      <c r="A12" s="22" t="s">
        <v>153</v>
      </c>
      <c r="B12" s="23" t="s">
        <v>140</v>
      </c>
      <c r="C12" s="68">
        <v>25</v>
      </c>
      <c r="D12" s="70">
        <v>25</v>
      </c>
      <c r="E12" s="25">
        <f t="shared" si="0"/>
        <v>625</v>
      </c>
      <c r="F12" s="25">
        <f t="shared" si="1"/>
        <v>52.083333333333336</v>
      </c>
      <c r="G12" s="26"/>
      <c r="H12" s="2"/>
      <c r="I12" s="2"/>
      <c r="J12" s="2"/>
      <c r="K12" s="2"/>
    </row>
    <row r="13" spans="1:11" ht="14.25" x14ac:dyDescent="0.2">
      <c r="A13" s="22" t="s">
        <v>172</v>
      </c>
      <c r="B13" s="23" t="s">
        <v>140</v>
      </c>
      <c r="C13" s="68">
        <v>25</v>
      </c>
      <c r="D13" s="70">
        <v>25</v>
      </c>
      <c r="E13" s="25">
        <f t="shared" si="0"/>
        <v>625</v>
      </c>
      <c r="F13" s="25">
        <f t="shared" si="1"/>
        <v>52.083333333333336</v>
      </c>
      <c r="G13" s="26"/>
      <c r="H13" s="2"/>
      <c r="I13" s="2"/>
      <c r="J13" s="2"/>
      <c r="K13" s="2"/>
    </row>
    <row r="14" spans="1:11" ht="14.25" x14ac:dyDescent="0.2">
      <c r="A14" s="22" t="s">
        <v>184</v>
      </c>
      <c r="B14" s="23" t="s">
        <v>140</v>
      </c>
      <c r="C14" s="68">
        <v>15</v>
      </c>
      <c r="D14" s="70">
        <v>1254</v>
      </c>
      <c r="E14" s="25">
        <f t="shared" si="0"/>
        <v>18810</v>
      </c>
      <c r="F14" s="25">
        <f t="shared" si="1"/>
        <v>1567.5</v>
      </c>
      <c r="G14" s="26"/>
      <c r="H14" s="2"/>
      <c r="I14" s="2"/>
      <c r="J14" s="2"/>
      <c r="K14" s="2"/>
    </row>
    <row r="15" spans="1:11" ht="14.25" x14ac:dyDescent="0.2">
      <c r="A15" s="22" t="s">
        <v>173</v>
      </c>
      <c r="B15" s="23" t="s">
        <v>11</v>
      </c>
      <c r="C15" s="68">
        <v>75</v>
      </c>
      <c r="D15" s="70">
        <v>16</v>
      </c>
      <c r="E15" s="25">
        <f t="shared" si="0"/>
        <v>1200</v>
      </c>
      <c r="F15" s="25">
        <f t="shared" si="1"/>
        <v>100</v>
      </c>
      <c r="G15" s="26"/>
      <c r="H15" s="2"/>
      <c r="I15" s="2"/>
      <c r="J15" s="2"/>
      <c r="K15" s="2"/>
    </row>
    <row r="16" spans="1:11" ht="14.25" x14ac:dyDescent="0.2">
      <c r="A16" s="22" t="s">
        <v>174</v>
      </c>
      <c r="B16" s="23" t="s">
        <v>140</v>
      </c>
      <c r="C16" s="68">
        <v>20</v>
      </c>
      <c r="D16" s="70">
        <v>45</v>
      </c>
      <c r="E16" s="25">
        <f t="shared" si="0"/>
        <v>900</v>
      </c>
      <c r="F16" s="25">
        <f t="shared" si="1"/>
        <v>75</v>
      </c>
      <c r="G16" s="26"/>
      <c r="H16" s="2"/>
      <c r="I16" s="2"/>
      <c r="J16" s="2"/>
      <c r="K16" s="2"/>
    </row>
    <row r="17" spans="1:11" ht="14.25" x14ac:dyDescent="0.2">
      <c r="A17" s="22" t="s">
        <v>177</v>
      </c>
      <c r="B17" s="23" t="s">
        <v>178</v>
      </c>
      <c r="C17" s="68">
        <v>50</v>
      </c>
      <c r="D17" s="70">
        <v>115</v>
      </c>
      <c r="E17" s="25">
        <f t="shared" si="0"/>
        <v>5750</v>
      </c>
      <c r="F17" s="25">
        <f t="shared" si="1"/>
        <v>479.16666666666669</v>
      </c>
      <c r="G17" s="26"/>
      <c r="H17" s="2"/>
      <c r="I17" s="2"/>
      <c r="J17" s="2"/>
      <c r="K17" s="2"/>
    </row>
    <row r="18" spans="1:11" ht="14.25" x14ac:dyDescent="0.2">
      <c r="A18" s="22" t="s">
        <v>183</v>
      </c>
      <c r="B18" s="23" t="s">
        <v>11</v>
      </c>
      <c r="C18" s="68">
        <v>50</v>
      </c>
      <c r="D18" s="70">
        <v>479</v>
      </c>
      <c r="E18" s="25">
        <f t="shared" si="0"/>
        <v>23950</v>
      </c>
      <c r="F18" s="25">
        <f t="shared" si="1"/>
        <v>1995.8333333333333</v>
      </c>
      <c r="G18" s="26"/>
      <c r="H18" s="2"/>
      <c r="I18" s="2"/>
      <c r="J18" s="2"/>
      <c r="K18" s="2"/>
    </row>
    <row r="19" spans="1:11" ht="14.25" x14ac:dyDescent="0.2">
      <c r="A19" s="22" t="s">
        <v>179</v>
      </c>
      <c r="B19" s="23" t="s">
        <v>11</v>
      </c>
      <c r="C19" s="68">
        <v>75</v>
      </c>
      <c r="D19" s="70">
        <v>45</v>
      </c>
      <c r="E19" s="25">
        <f t="shared" si="0"/>
        <v>3375</v>
      </c>
      <c r="F19" s="25">
        <f t="shared" si="1"/>
        <v>281.25</v>
      </c>
      <c r="G19" s="26"/>
      <c r="H19" s="2"/>
      <c r="I19" s="2"/>
      <c r="J19" s="2"/>
      <c r="K19" s="2"/>
    </row>
    <row r="20" spans="1:11" ht="14.25" x14ac:dyDescent="0.2">
      <c r="A20" s="22" t="s">
        <v>175</v>
      </c>
      <c r="B20" s="23" t="s">
        <v>140</v>
      </c>
      <c r="C20" s="68">
        <v>150</v>
      </c>
      <c r="D20" s="77">
        <v>12</v>
      </c>
      <c r="E20" s="25">
        <f t="shared" si="0"/>
        <v>1800</v>
      </c>
      <c r="F20" s="25">
        <f t="shared" si="1"/>
        <v>150</v>
      </c>
      <c r="G20" s="26"/>
      <c r="H20" s="2"/>
      <c r="I20" s="2"/>
      <c r="J20" s="2"/>
      <c r="K20" s="2"/>
    </row>
    <row r="21" spans="1:11" ht="15" x14ac:dyDescent="0.25">
      <c r="A21" s="2"/>
      <c r="B21" s="87"/>
      <c r="C21" s="2"/>
      <c r="D21" s="59" t="s">
        <v>35</v>
      </c>
      <c r="E21" s="73">
        <f>SUM(E10:E20)</f>
        <v>90155</v>
      </c>
      <c r="F21" s="73">
        <f>SUM(F10:F20)</f>
        <v>7512.916666666667</v>
      </c>
      <c r="G21" s="110"/>
      <c r="H21" s="2"/>
      <c r="I21" s="2"/>
      <c r="J21" s="2"/>
      <c r="K21" s="2"/>
    </row>
    <row r="22" spans="1:11" ht="15" x14ac:dyDescent="0.25">
      <c r="A22" s="2"/>
      <c r="B22" s="87"/>
      <c r="C22" s="2"/>
      <c r="D22" s="33"/>
      <c r="E22" s="71"/>
      <c r="F22" s="26"/>
      <c r="G22" s="26"/>
      <c r="H22" s="2"/>
      <c r="I22" s="2"/>
      <c r="J22" s="2"/>
      <c r="K22" s="2"/>
    </row>
    <row r="23" spans="1:11" ht="15" x14ac:dyDescent="0.25">
      <c r="A23" s="33"/>
      <c r="B23" s="3"/>
      <c r="C23" s="33"/>
      <c r="D23" s="33"/>
      <c r="E23" s="34"/>
      <c r="F23" s="26"/>
      <c r="G23" s="26"/>
      <c r="H23" s="2"/>
      <c r="I23" s="2"/>
      <c r="J23" s="2"/>
      <c r="K23" s="2"/>
    </row>
    <row r="24" spans="1:11" ht="30" x14ac:dyDescent="0.2">
      <c r="A24" s="57" t="s">
        <v>36</v>
      </c>
      <c r="B24" s="57" t="s">
        <v>5</v>
      </c>
      <c r="C24" s="57" t="s">
        <v>6</v>
      </c>
      <c r="D24" s="57" t="s">
        <v>37</v>
      </c>
      <c r="E24" s="86" t="s">
        <v>42</v>
      </c>
      <c r="F24" s="86" t="s">
        <v>82</v>
      </c>
      <c r="G24" s="111"/>
      <c r="H24" s="111"/>
      <c r="I24" s="111"/>
      <c r="J24" s="112"/>
      <c r="K24" s="2"/>
    </row>
    <row r="25" spans="1:11" ht="14.25" x14ac:dyDescent="0.2">
      <c r="A25" s="28" t="s">
        <v>169</v>
      </c>
      <c r="B25" s="23" t="s">
        <v>168</v>
      </c>
      <c r="C25" s="24">
        <v>1</v>
      </c>
      <c r="D25" s="36">
        <v>4199.1499999999996</v>
      </c>
      <c r="E25" s="113">
        <v>2</v>
      </c>
      <c r="F25" s="122">
        <f>+D25*E25</f>
        <v>8398.2999999999993</v>
      </c>
      <c r="G25" s="113"/>
      <c r="H25" s="113"/>
      <c r="I25" s="78"/>
      <c r="J25" s="114"/>
      <c r="K25" s="2"/>
    </row>
    <row r="26" spans="1:11" ht="14.25" x14ac:dyDescent="0.2">
      <c r="A26" s="105" t="s">
        <v>170</v>
      </c>
      <c r="B26" s="4" t="s">
        <v>168</v>
      </c>
      <c r="C26" s="106">
        <v>1</v>
      </c>
      <c r="D26" s="107">
        <f>+D25</f>
        <v>4199.1499999999996</v>
      </c>
      <c r="E26" s="115">
        <v>2</v>
      </c>
      <c r="F26" s="122">
        <f>+D26*E26</f>
        <v>8398.2999999999993</v>
      </c>
      <c r="G26" s="115"/>
      <c r="H26" s="116"/>
      <c r="I26" s="108"/>
      <c r="J26" s="117"/>
      <c r="K26" s="2"/>
    </row>
    <row r="27" spans="1:11" ht="14.25" x14ac:dyDescent="0.2">
      <c r="A27" s="105" t="s">
        <v>185</v>
      </c>
      <c r="B27" s="4" t="s">
        <v>168</v>
      </c>
      <c r="C27" s="106">
        <v>1</v>
      </c>
      <c r="D27" s="107">
        <v>4255.1499999999996</v>
      </c>
      <c r="E27" s="115">
        <v>2</v>
      </c>
      <c r="F27" s="122">
        <f>+D27*E27</f>
        <v>8510.2999999999993</v>
      </c>
      <c r="G27" s="115"/>
      <c r="H27" s="116"/>
      <c r="I27" s="108"/>
      <c r="J27" s="117"/>
      <c r="K27" s="2"/>
    </row>
    <row r="28" spans="1:11" ht="15" x14ac:dyDescent="0.25">
      <c r="A28" s="105"/>
      <c r="B28" s="4"/>
      <c r="C28" s="121"/>
      <c r="D28" s="124"/>
      <c r="E28" s="123" t="s">
        <v>171</v>
      </c>
      <c r="F28" s="63">
        <f>SUM(F25:F27)</f>
        <v>25306.899999999998</v>
      </c>
      <c r="G28" s="115"/>
      <c r="H28" s="116"/>
      <c r="I28" s="108"/>
      <c r="J28" s="117"/>
      <c r="K28" s="2"/>
    </row>
    <row r="29" spans="1:11" ht="14.25" x14ac:dyDescent="0.2">
      <c r="A29" s="105"/>
      <c r="B29" s="4"/>
      <c r="C29" s="106"/>
      <c r="D29" s="107"/>
      <c r="E29" s="115"/>
      <c r="F29" s="115"/>
      <c r="G29" s="115"/>
      <c r="H29" s="116"/>
      <c r="I29" s="108"/>
      <c r="J29" s="117"/>
      <c r="K29" s="2"/>
    </row>
    <row r="30" spans="1:11" ht="15" x14ac:dyDescent="0.25">
      <c r="A30" s="2"/>
      <c r="B30" s="87"/>
      <c r="C30" s="2"/>
      <c r="D30" s="2"/>
      <c r="E30" s="118"/>
      <c r="F30" s="118"/>
      <c r="G30" s="118"/>
      <c r="H30" s="119"/>
      <c r="I30" s="119"/>
      <c r="J30" s="120"/>
      <c r="K30" s="2"/>
    </row>
    <row r="31" spans="1:11" ht="14.25" x14ac:dyDescent="0.2">
      <c r="A31" s="2"/>
      <c r="B31" s="87"/>
      <c r="C31" s="2"/>
      <c r="D31" s="2"/>
      <c r="E31" s="2"/>
      <c r="F31" s="2"/>
      <c r="G31" s="2"/>
      <c r="H31" s="2"/>
      <c r="I31" s="2"/>
      <c r="J31" s="2"/>
      <c r="K31" s="2"/>
    </row>
    <row r="32" spans="1:11" ht="15" x14ac:dyDescent="0.25">
      <c r="A32" s="33"/>
      <c r="B32" s="3"/>
      <c r="C32" s="33"/>
      <c r="D32" s="33"/>
      <c r="E32" s="34"/>
      <c r="F32" s="26"/>
      <c r="G32" s="26"/>
      <c r="H32" s="2"/>
      <c r="I32" s="2"/>
      <c r="J32" s="2"/>
      <c r="K32" s="2"/>
    </row>
    <row r="33" spans="1:11" ht="30" x14ac:dyDescent="0.25">
      <c r="A33" s="88" t="s">
        <v>43</v>
      </c>
      <c r="B33" s="88" t="s">
        <v>5</v>
      </c>
      <c r="C33" s="88" t="s">
        <v>6</v>
      </c>
      <c r="D33" s="88" t="s">
        <v>7</v>
      </c>
      <c r="E33" s="62" t="s">
        <v>44</v>
      </c>
      <c r="F33" s="86" t="s">
        <v>82</v>
      </c>
      <c r="G33" s="126"/>
      <c r="H33" s="2"/>
      <c r="I33" s="2"/>
      <c r="J33" s="2"/>
      <c r="K33" s="2"/>
    </row>
    <row r="34" spans="1:11" ht="14.25" x14ac:dyDescent="0.2">
      <c r="A34" s="28" t="s">
        <v>180</v>
      </c>
      <c r="B34" s="81" t="s">
        <v>181</v>
      </c>
      <c r="C34" s="24">
        <v>15</v>
      </c>
      <c r="D34" s="82">
        <v>255</v>
      </c>
      <c r="E34" s="83">
        <f>+D34*C34</f>
        <v>3825</v>
      </c>
      <c r="F34" s="125">
        <f>+E34/12</f>
        <v>318.75</v>
      </c>
      <c r="G34" s="2"/>
      <c r="H34" s="2"/>
      <c r="I34" s="2"/>
      <c r="J34" s="2"/>
      <c r="K34" s="2"/>
    </row>
    <row r="35" spans="1:11" ht="14.25" x14ac:dyDescent="0.2">
      <c r="A35" s="28" t="s">
        <v>182</v>
      </c>
      <c r="B35" s="81" t="s">
        <v>181</v>
      </c>
      <c r="C35" s="24">
        <v>4</v>
      </c>
      <c r="D35" s="82">
        <v>14000</v>
      </c>
      <c r="E35" s="83">
        <f>+D35*C35</f>
        <v>56000</v>
      </c>
      <c r="F35" s="125">
        <f t="shared" ref="F35:F36" si="2">+E35/12</f>
        <v>4666.666666666667</v>
      </c>
      <c r="G35" s="2"/>
      <c r="H35" s="2"/>
      <c r="I35" s="2"/>
      <c r="J35" s="2"/>
      <c r="K35" s="2"/>
    </row>
    <row r="36" spans="1:11" ht="28.5" x14ac:dyDescent="0.2">
      <c r="A36" s="28" t="s">
        <v>186</v>
      </c>
      <c r="B36" s="81" t="s">
        <v>187</v>
      </c>
      <c r="C36" s="24">
        <v>270</v>
      </c>
      <c r="D36" s="82">
        <v>356</v>
      </c>
      <c r="E36" s="83">
        <f>+D36*C36</f>
        <v>96120</v>
      </c>
      <c r="F36" s="125">
        <f t="shared" si="2"/>
        <v>8010</v>
      </c>
      <c r="G36" s="2"/>
      <c r="H36" s="2"/>
      <c r="I36" s="2"/>
      <c r="J36" s="2"/>
      <c r="K36" s="2"/>
    </row>
    <row r="37" spans="1:11" ht="15" x14ac:dyDescent="0.25">
      <c r="A37" s="2"/>
      <c r="B37" s="2"/>
      <c r="C37" s="2"/>
      <c r="E37" s="59" t="s">
        <v>35</v>
      </c>
      <c r="F37" s="60">
        <f>SUM(F34:F36)</f>
        <v>12995.416666666668</v>
      </c>
      <c r="G37" s="2"/>
      <c r="H37" s="2"/>
      <c r="I37" s="2"/>
      <c r="J37" s="2"/>
      <c r="K37" s="2"/>
    </row>
    <row r="38" spans="1:11" ht="14.2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ht="14.2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ht="15" x14ac:dyDescent="0.25">
      <c r="A40" s="2"/>
      <c r="B40" s="90" t="s">
        <v>49</v>
      </c>
      <c r="C40" s="90"/>
      <c r="D40" s="90"/>
      <c r="E40" s="42">
        <f>+F21</f>
        <v>7512.916666666667</v>
      </c>
      <c r="F40" s="2"/>
      <c r="G40" s="2"/>
      <c r="H40" s="2"/>
      <c r="I40" s="2">
        <f>29*15</f>
        <v>435</v>
      </c>
      <c r="J40" s="2"/>
      <c r="K40" s="2"/>
    </row>
    <row r="41" spans="1:11" ht="15" x14ac:dyDescent="0.25">
      <c r="A41" s="2"/>
      <c r="B41" s="90" t="s">
        <v>50</v>
      </c>
      <c r="C41" s="90"/>
      <c r="D41" s="90"/>
      <c r="E41" s="45">
        <f>+F28</f>
        <v>25306.899999999998</v>
      </c>
      <c r="F41" s="2"/>
      <c r="G41" s="2"/>
      <c r="H41" s="2"/>
      <c r="I41" s="2"/>
      <c r="J41" s="2"/>
      <c r="K41" s="2"/>
    </row>
    <row r="42" spans="1:11" ht="15" x14ac:dyDescent="0.25">
      <c r="A42" s="2"/>
      <c r="B42" s="90" t="s">
        <v>51</v>
      </c>
      <c r="C42" s="90"/>
      <c r="D42" s="90"/>
      <c r="E42" s="46">
        <f>+F37</f>
        <v>12995.416666666668</v>
      </c>
      <c r="F42" s="2"/>
      <c r="G42" s="2"/>
      <c r="H42" s="2"/>
      <c r="I42" s="2"/>
      <c r="J42" s="2"/>
      <c r="K42" s="2"/>
    </row>
    <row r="43" spans="1:11" ht="15" x14ac:dyDescent="0.25">
      <c r="A43" s="2"/>
      <c r="B43" s="90" t="s">
        <v>108</v>
      </c>
      <c r="C43" s="90"/>
      <c r="D43" s="90"/>
      <c r="E43" s="84">
        <f>SUM(E40:E42)</f>
        <v>45815.233333333337</v>
      </c>
      <c r="F43" s="2" t="s">
        <v>188</v>
      </c>
      <c r="G43" s="2"/>
      <c r="H43" s="2"/>
      <c r="I43" s="2"/>
      <c r="J43" s="2"/>
      <c r="K43" s="2"/>
    </row>
    <row r="44" spans="1:11" ht="14.2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ht="14.2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</sheetData>
  <mergeCells count="7">
    <mergeCell ref="B41:D41"/>
    <mergeCell ref="B42:D42"/>
    <mergeCell ref="B43:D43"/>
    <mergeCell ref="A3:E3"/>
    <mergeCell ref="A6:D6"/>
    <mergeCell ref="A7:D7"/>
    <mergeCell ref="B40:D40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opLeftCell="A10" zoomScale="80" zoomScaleNormal="80" workbookViewId="0">
      <selection activeCell="D17" sqref="D17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4.28515625" customWidth="1"/>
    <col min="8" max="8" width="13.85546875" customWidth="1"/>
    <col min="9" max="9" width="14.28515625" customWidth="1"/>
  </cols>
  <sheetData>
    <row r="1" spans="1:9" ht="14.25" x14ac:dyDescent="0.2">
      <c r="A1" s="2"/>
      <c r="B1" s="2"/>
      <c r="C1" s="2"/>
      <c r="D1" s="2"/>
      <c r="E1" s="2"/>
      <c r="F1" s="2"/>
      <c r="G1" s="2"/>
      <c r="H1" s="2"/>
      <c r="I1" s="2"/>
    </row>
    <row r="2" spans="1:9" ht="14.25" x14ac:dyDescent="0.2">
      <c r="A2" s="2"/>
      <c r="B2" s="2"/>
      <c r="C2" s="2"/>
      <c r="D2" s="2"/>
      <c r="E2" s="2"/>
      <c r="F2" s="2"/>
      <c r="G2" s="2"/>
      <c r="H2" s="2"/>
      <c r="I2" s="2"/>
    </row>
    <row r="3" spans="1:9" ht="15" x14ac:dyDescent="0.25">
      <c r="A3" s="91" t="s">
        <v>0</v>
      </c>
      <c r="B3" s="91"/>
      <c r="C3" s="91"/>
      <c r="D3" s="91"/>
      <c r="E3" s="91"/>
      <c r="F3" s="66"/>
      <c r="G3" s="2"/>
      <c r="H3" s="2"/>
      <c r="I3" s="2"/>
    </row>
    <row r="4" spans="1:9" ht="15" x14ac:dyDescent="0.25">
      <c r="A4" s="3"/>
      <c r="B4" s="4"/>
      <c r="C4" s="4"/>
      <c r="D4" s="4"/>
      <c r="E4" s="4"/>
      <c r="F4" s="41"/>
      <c r="G4" s="2"/>
      <c r="H4" s="2"/>
      <c r="I4" s="2"/>
    </row>
    <row r="5" spans="1:9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7"/>
      <c r="G5" s="2"/>
      <c r="H5" s="2"/>
      <c r="I5" s="2"/>
    </row>
    <row r="6" spans="1:9" ht="28.5" x14ac:dyDescent="0.2">
      <c r="A6" s="92" t="s">
        <v>109</v>
      </c>
      <c r="B6" s="92"/>
      <c r="C6" s="92"/>
      <c r="D6" s="92"/>
      <c r="E6" s="64" t="s">
        <v>110</v>
      </c>
      <c r="F6" s="12"/>
      <c r="G6" s="43"/>
      <c r="H6" s="2"/>
      <c r="I6" s="2"/>
    </row>
    <row r="7" spans="1:9" ht="14.25" x14ac:dyDescent="0.2">
      <c r="A7" s="93" t="s">
        <v>93</v>
      </c>
      <c r="B7" s="94"/>
      <c r="C7" s="94"/>
      <c r="D7" s="95"/>
      <c r="E7" s="65">
        <v>1</v>
      </c>
      <c r="F7" s="18"/>
      <c r="G7" s="2"/>
      <c r="H7" s="2"/>
      <c r="I7" s="2"/>
    </row>
    <row r="8" spans="1:9" ht="15" x14ac:dyDescent="0.25">
      <c r="A8" s="3"/>
      <c r="B8" s="4"/>
      <c r="C8" s="4"/>
      <c r="D8" s="4"/>
      <c r="E8" s="4"/>
      <c r="F8" s="4"/>
      <c r="G8" s="2"/>
      <c r="H8" s="2"/>
      <c r="I8" s="2"/>
    </row>
    <row r="9" spans="1:9" ht="15" x14ac:dyDescent="0.25">
      <c r="A9" s="33"/>
      <c r="B9" s="3"/>
      <c r="C9" s="33"/>
      <c r="D9" s="33"/>
      <c r="E9" s="34"/>
      <c r="F9" s="26"/>
      <c r="G9" s="2"/>
      <c r="H9" s="2"/>
      <c r="I9" s="2"/>
    </row>
    <row r="10" spans="1:9" ht="45" x14ac:dyDescent="0.2">
      <c r="A10" s="57" t="s">
        <v>36</v>
      </c>
      <c r="B10" s="57" t="s">
        <v>5</v>
      </c>
      <c r="C10" s="57" t="s">
        <v>6</v>
      </c>
      <c r="D10" s="86" t="s">
        <v>157</v>
      </c>
      <c r="E10" s="101" t="s">
        <v>158</v>
      </c>
      <c r="F10" s="102"/>
      <c r="G10" s="86" t="s">
        <v>81</v>
      </c>
      <c r="H10" s="86" t="s">
        <v>42</v>
      </c>
      <c r="I10" s="72" t="s">
        <v>82</v>
      </c>
    </row>
    <row r="11" spans="1:9" ht="30" customHeight="1" x14ac:dyDescent="0.2">
      <c r="A11" s="28" t="s">
        <v>156</v>
      </c>
      <c r="B11" s="23">
        <v>1</v>
      </c>
      <c r="C11" s="24">
        <v>1</v>
      </c>
      <c r="D11" s="36">
        <v>137.68</v>
      </c>
      <c r="E11" s="103">
        <f>+D11*2</f>
        <v>275.36</v>
      </c>
      <c r="F11" s="104"/>
      <c r="G11" s="24">
        <v>275.36</v>
      </c>
      <c r="H11" s="78">
        <v>1</v>
      </c>
      <c r="I11" s="80">
        <f>+G11*H11</f>
        <v>275.36</v>
      </c>
    </row>
    <row r="12" spans="1:9" ht="15" x14ac:dyDescent="0.25">
      <c r="A12" s="2"/>
      <c r="B12" s="87"/>
      <c r="C12" s="2"/>
      <c r="D12" s="2"/>
      <c r="E12" s="2"/>
      <c r="F12" s="2"/>
      <c r="G12" s="76" t="s">
        <v>35</v>
      </c>
      <c r="H12" s="76"/>
      <c r="I12" s="79">
        <f>SUM(I11:I11)</f>
        <v>275.36</v>
      </c>
    </row>
    <row r="13" spans="1:9" ht="14.25" x14ac:dyDescent="0.2">
      <c r="A13" s="2"/>
      <c r="B13" s="87"/>
      <c r="C13" s="2"/>
      <c r="D13" s="2"/>
      <c r="E13" s="2"/>
      <c r="F13" s="2"/>
      <c r="G13" s="2"/>
      <c r="H13" s="2"/>
      <c r="I13" s="2"/>
    </row>
    <row r="14" spans="1:9" ht="15" x14ac:dyDescent="0.25">
      <c r="A14" s="33"/>
      <c r="B14" s="3"/>
      <c r="C14" s="33"/>
      <c r="D14" s="33"/>
      <c r="E14" s="34"/>
      <c r="F14" s="26"/>
      <c r="G14" s="2"/>
      <c r="H14" s="2"/>
      <c r="I14" s="2"/>
    </row>
    <row r="15" spans="1:9" ht="30" x14ac:dyDescent="0.25">
      <c r="A15" s="85" t="s">
        <v>43</v>
      </c>
      <c r="B15" s="85" t="s">
        <v>5</v>
      </c>
      <c r="C15" s="85" t="s">
        <v>6</v>
      </c>
      <c r="D15" s="85" t="s">
        <v>7</v>
      </c>
      <c r="E15" s="89" t="s">
        <v>94</v>
      </c>
      <c r="F15" s="63"/>
      <c r="G15" s="2"/>
      <c r="H15" s="2"/>
      <c r="I15" s="2"/>
    </row>
    <row r="16" spans="1:9" ht="14.25" x14ac:dyDescent="0.2">
      <c r="A16" s="28" t="s">
        <v>141</v>
      </c>
      <c r="B16" s="81" t="s">
        <v>140</v>
      </c>
      <c r="C16" s="24">
        <v>2</v>
      </c>
      <c r="D16" s="82">
        <v>1395</v>
      </c>
      <c r="E16" s="83">
        <f>+D16/12</f>
        <v>116.25</v>
      </c>
      <c r="F16" s="2"/>
      <c r="G16" s="2"/>
      <c r="H16" s="2"/>
      <c r="I16" s="2"/>
    </row>
    <row r="17" spans="1:9" ht="14.25" x14ac:dyDescent="0.2">
      <c r="A17" s="28"/>
      <c r="B17" s="81"/>
      <c r="C17" s="24"/>
      <c r="D17" s="82"/>
      <c r="E17" s="83"/>
      <c r="F17" s="2"/>
      <c r="G17" s="2"/>
      <c r="H17" s="2"/>
      <c r="I17" s="2"/>
    </row>
    <row r="18" spans="1:9" ht="15" x14ac:dyDescent="0.25">
      <c r="A18" s="2"/>
      <c r="B18" s="2"/>
      <c r="C18" s="2"/>
      <c r="D18" s="59" t="s">
        <v>35</v>
      </c>
      <c r="E18" s="60">
        <f>SUM(E16:E17)</f>
        <v>116.25</v>
      </c>
      <c r="F18" s="2"/>
      <c r="G18" s="2"/>
      <c r="H18" s="2"/>
      <c r="I18" s="2"/>
    </row>
    <row r="19" spans="1:9" ht="14.25" x14ac:dyDescent="0.2">
      <c r="A19" s="2"/>
      <c r="B19" s="2"/>
      <c r="C19" s="2"/>
      <c r="D19" s="2"/>
      <c r="E19" s="2"/>
      <c r="F19" s="2"/>
      <c r="G19" s="2"/>
      <c r="H19" s="2"/>
      <c r="I19" s="2"/>
    </row>
    <row r="20" spans="1:9" ht="14.25" x14ac:dyDescent="0.2">
      <c r="A20" s="2"/>
      <c r="B20" s="2"/>
      <c r="C20" s="2"/>
      <c r="D20" s="2"/>
      <c r="E20" s="2"/>
      <c r="F20" s="2"/>
      <c r="G20" s="2"/>
      <c r="H20" s="2"/>
      <c r="I20" s="2"/>
    </row>
    <row r="21" spans="1:9" ht="15" x14ac:dyDescent="0.25">
      <c r="A21" s="2"/>
      <c r="B21" s="90" t="s">
        <v>50</v>
      </c>
      <c r="C21" s="90"/>
      <c r="D21" s="90"/>
      <c r="E21" s="45">
        <f>+I12</f>
        <v>275.36</v>
      </c>
      <c r="F21" s="2"/>
      <c r="G21" s="2"/>
      <c r="H21" s="2"/>
      <c r="I21" s="2"/>
    </row>
    <row r="22" spans="1:9" ht="15" x14ac:dyDescent="0.25">
      <c r="A22" s="2"/>
      <c r="B22" s="90" t="s">
        <v>51</v>
      </c>
      <c r="C22" s="90"/>
      <c r="D22" s="90"/>
      <c r="E22" s="46">
        <f>+E18</f>
        <v>116.25</v>
      </c>
      <c r="F22" s="2"/>
      <c r="G22" s="2"/>
      <c r="H22" s="2"/>
      <c r="I22" s="2"/>
    </row>
    <row r="23" spans="1:9" ht="15" x14ac:dyDescent="0.25">
      <c r="A23" s="2"/>
      <c r="B23" s="90" t="s">
        <v>111</v>
      </c>
      <c r="C23" s="90"/>
      <c r="D23" s="90"/>
      <c r="E23" s="84">
        <f>SUM(E21:E22)</f>
        <v>391.61</v>
      </c>
      <c r="F23" s="2"/>
      <c r="G23" s="2"/>
      <c r="H23" s="2"/>
      <c r="I23" s="2"/>
    </row>
    <row r="24" spans="1:9" ht="14.25" x14ac:dyDescent="0.2">
      <c r="A24" s="2"/>
      <c r="B24" s="2"/>
      <c r="C24" s="2"/>
      <c r="D24" s="2"/>
      <c r="E24" s="2"/>
      <c r="F24" s="2"/>
      <c r="G24" s="2"/>
      <c r="H24" s="2"/>
      <c r="I24" s="2"/>
    </row>
  </sheetData>
  <mergeCells count="8">
    <mergeCell ref="B23:D23"/>
    <mergeCell ref="A3:E3"/>
    <mergeCell ref="A6:D6"/>
    <mergeCell ref="A7:D7"/>
    <mergeCell ref="B21:D21"/>
    <mergeCell ref="B22:D22"/>
    <mergeCell ref="E10:F10"/>
    <mergeCell ref="E11:F1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7" zoomScale="80" zoomScaleNormal="80" workbookViewId="0">
      <selection activeCell="F24" sqref="F24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91" t="s">
        <v>0</v>
      </c>
      <c r="B3" s="91"/>
      <c r="C3" s="91"/>
      <c r="D3" s="91"/>
      <c r="E3" s="91"/>
      <c r="F3" s="66"/>
      <c r="G3" s="2"/>
      <c r="H3" s="2"/>
      <c r="I3" s="2"/>
      <c r="J3" s="2"/>
    </row>
    <row r="4" spans="1:10" ht="15" x14ac:dyDescent="0.25">
      <c r="A4" s="3"/>
      <c r="B4" s="4"/>
      <c r="C4" s="4"/>
      <c r="D4" s="4"/>
      <c r="E4" s="4"/>
      <c r="F4" s="41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7"/>
      <c r="G5" s="2"/>
      <c r="H5" s="2"/>
      <c r="I5" s="2"/>
      <c r="J5" s="2"/>
    </row>
    <row r="6" spans="1:10" ht="33.75" customHeight="1" x14ac:dyDescent="0.2">
      <c r="A6" s="92" t="s">
        <v>112</v>
      </c>
      <c r="B6" s="92"/>
      <c r="C6" s="92"/>
      <c r="D6" s="92"/>
      <c r="E6" s="64" t="s">
        <v>114</v>
      </c>
      <c r="F6" s="12"/>
      <c r="G6" s="2"/>
      <c r="H6" s="43"/>
      <c r="I6" s="2"/>
      <c r="J6" s="2"/>
    </row>
    <row r="7" spans="1:10" ht="14.25" x14ac:dyDescent="0.2">
      <c r="A7" s="93" t="s">
        <v>113</v>
      </c>
      <c r="B7" s="94"/>
      <c r="C7" s="94"/>
      <c r="D7" s="95"/>
      <c r="E7" s="65">
        <v>12000</v>
      </c>
      <c r="F7" s="18"/>
      <c r="G7" s="2"/>
      <c r="H7" s="2"/>
      <c r="I7" s="2"/>
      <c r="J7" s="2"/>
    </row>
    <row r="8" spans="1:10" ht="15" x14ac:dyDescent="0.25">
      <c r="A8" s="3"/>
      <c r="B8" s="4"/>
      <c r="C8" s="4"/>
      <c r="D8" s="4"/>
      <c r="E8" s="4"/>
      <c r="F8" s="4"/>
      <c r="G8" s="2"/>
      <c r="H8" s="2"/>
      <c r="I8" s="2"/>
      <c r="J8" s="2"/>
    </row>
    <row r="9" spans="1:10" ht="30" x14ac:dyDescent="0.2">
      <c r="A9" s="57" t="s">
        <v>80</v>
      </c>
      <c r="B9" s="57" t="s">
        <v>5</v>
      </c>
      <c r="C9" s="57" t="s">
        <v>6</v>
      </c>
      <c r="D9" s="69" t="s">
        <v>7</v>
      </c>
      <c r="E9" s="72" t="s">
        <v>117</v>
      </c>
      <c r="F9" s="72" t="s">
        <v>82</v>
      </c>
      <c r="G9" s="2"/>
      <c r="H9" s="2"/>
      <c r="I9" s="2"/>
      <c r="J9" s="2"/>
    </row>
    <row r="10" spans="1:10" ht="14.25" x14ac:dyDescent="0.2">
      <c r="A10" s="22" t="s">
        <v>115</v>
      </c>
      <c r="B10" s="23" t="s">
        <v>116</v>
      </c>
      <c r="C10" s="68">
        <v>145</v>
      </c>
      <c r="D10" s="70">
        <v>1.45</v>
      </c>
      <c r="E10" s="25">
        <v>1.45</v>
      </c>
      <c r="F10" s="25">
        <f>+E10</f>
        <v>1.45</v>
      </c>
      <c r="G10" s="27"/>
      <c r="H10" s="2"/>
      <c r="I10" s="2"/>
      <c r="J10" s="2"/>
    </row>
    <row r="11" spans="1:10" ht="15" x14ac:dyDescent="0.25">
      <c r="A11" s="2"/>
      <c r="B11" s="87"/>
      <c r="C11" s="2"/>
      <c r="D11" s="59" t="s">
        <v>35</v>
      </c>
      <c r="E11" s="73">
        <f>SUM(E10:E10)</f>
        <v>1.45</v>
      </c>
      <c r="F11" s="73">
        <f>SUM(F10:F10)</f>
        <v>1.45</v>
      </c>
      <c r="G11" s="2"/>
      <c r="H11" s="2"/>
      <c r="I11" s="2"/>
      <c r="J11" s="2"/>
    </row>
    <row r="12" spans="1:10" ht="15" x14ac:dyDescent="0.25">
      <c r="A12" s="2"/>
      <c r="B12" s="87"/>
      <c r="C12" s="2"/>
      <c r="D12" s="33"/>
      <c r="E12" s="71"/>
      <c r="F12" s="26"/>
      <c r="G12" s="2"/>
      <c r="H12" s="2"/>
      <c r="I12" s="2"/>
      <c r="J12" s="2"/>
    </row>
    <row r="13" spans="1:10" ht="15" x14ac:dyDescent="0.25">
      <c r="A13" s="33"/>
      <c r="B13" s="3"/>
      <c r="C13" s="33"/>
      <c r="D13" s="33"/>
      <c r="E13" s="34"/>
      <c r="F13" s="26"/>
      <c r="G13" s="2"/>
      <c r="H13" s="2"/>
      <c r="I13" s="2"/>
      <c r="J13" s="2"/>
    </row>
    <row r="14" spans="1:10" ht="45" x14ac:dyDescent="0.2">
      <c r="A14" s="57" t="s">
        <v>36</v>
      </c>
      <c r="B14" s="57" t="s">
        <v>5</v>
      </c>
      <c r="C14" s="57" t="s">
        <v>6</v>
      </c>
      <c r="D14" s="57" t="s">
        <v>37</v>
      </c>
      <c r="E14" s="57" t="s">
        <v>38</v>
      </c>
      <c r="F14" s="86" t="s">
        <v>39</v>
      </c>
      <c r="G14" s="86" t="s">
        <v>40</v>
      </c>
      <c r="H14" s="86" t="s">
        <v>81</v>
      </c>
      <c r="I14" s="86" t="s">
        <v>42</v>
      </c>
      <c r="J14" s="72" t="s">
        <v>82</v>
      </c>
    </row>
    <row r="15" spans="1:10" ht="17.25" customHeight="1" x14ac:dyDescent="0.2">
      <c r="A15" s="28" t="s">
        <v>142</v>
      </c>
      <c r="B15" s="23" t="s">
        <v>144</v>
      </c>
      <c r="C15" s="24">
        <v>3</v>
      </c>
      <c r="D15" s="36">
        <v>4199.1499999999996</v>
      </c>
      <c r="E15" s="24">
        <f>+D15/30.5</f>
        <v>137.67704918032786</v>
      </c>
      <c r="F15" s="24">
        <f>+E15/8</f>
        <v>17.209631147540982</v>
      </c>
      <c r="G15" s="24">
        <f>+F15/60</f>
        <v>0.28682718579234973</v>
      </c>
      <c r="H15" s="24">
        <f>+G15*C15</f>
        <v>0.86048155737704923</v>
      </c>
      <c r="I15" s="78">
        <v>1</v>
      </c>
      <c r="J15" s="80">
        <f>+H15*I15</f>
        <v>0.86048155737704923</v>
      </c>
    </row>
    <row r="16" spans="1:10" ht="14.25" x14ac:dyDescent="0.2">
      <c r="A16" s="28" t="s">
        <v>143</v>
      </c>
      <c r="B16" s="23" t="s">
        <v>144</v>
      </c>
      <c r="C16" s="24">
        <v>2.5</v>
      </c>
      <c r="D16" s="36">
        <v>10783.61</v>
      </c>
      <c r="E16" s="24">
        <f>+D16/30.5</f>
        <v>353.56098360655739</v>
      </c>
      <c r="F16" s="24">
        <f>+E16/8</f>
        <v>44.195122950819673</v>
      </c>
      <c r="G16" s="24">
        <f>+F16/60</f>
        <v>0.73658538251366124</v>
      </c>
      <c r="H16" s="24">
        <f>+G16*C16</f>
        <v>1.8414634562841532</v>
      </c>
      <c r="I16" s="78">
        <v>1</v>
      </c>
      <c r="J16" s="80">
        <f>+I16*H16</f>
        <v>1.8414634562841532</v>
      </c>
    </row>
    <row r="17" spans="1:10" ht="15" x14ac:dyDescent="0.25">
      <c r="A17" s="2"/>
      <c r="B17" s="87"/>
      <c r="C17" s="2"/>
      <c r="D17" s="2"/>
      <c r="E17" s="2"/>
      <c r="F17" s="2"/>
      <c r="G17" s="75" t="s">
        <v>35</v>
      </c>
      <c r="H17" s="76"/>
      <c r="I17" s="76"/>
      <c r="J17" s="79">
        <f>SUM(J15:J16)</f>
        <v>2.7019450136612022</v>
      </c>
    </row>
    <row r="18" spans="1:10" ht="14.25" x14ac:dyDescent="0.2">
      <c r="A18" s="2"/>
      <c r="B18" s="87"/>
      <c r="C18" s="2"/>
      <c r="D18" s="2"/>
      <c r="E18" s="2"/>
      <c r="F18" s="2"/>
      <c r="G18" s="2"/>
      <c r="H18" s="2"/>
      <c r="I18" s="2"/>
      <c r="J18" s="2"/>
    </row>
    <row r="19" spans="1:10" ht="15" x14ac:dyDescent="0.25">
      <c r="A19" s="33"/>
      <c r="B19" s="3"/>
      <c r="C19" s="33"/>
      <c r="D19" s="33"/>
      <c r="E19" s="34"/>
      <c r="F19" s="26"/>
      <c r="G19" s="2"/>
      <c r="H19" s="2"/>
      <c r="I19" s="2"/>
      <c r="J19" s="2"/>
    </row>
    <row r="20" spans="1:10" ht="14.25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ht="14.2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ht="15" x14ac:dyDescent="0.25">
      <c r="A22" s="2"/>
      <c r="B22" s="90" t="s">
        <v>49</v>
      </c>
      <c r="C22" s="90"/>
      <c r="D22" s="90"/>
      <c r="E22" s="42">
        <f>+F11</f>
        <v>1.45</v>
      </c>
      <c r="F22" s="2"/>
      <c r="G22" s="2"/>
      <c r="H22" s="2"/>
      <c r="I22" s="2"/>
      <c r="J22" s="2"/>
    </row>
    <row r="23" spans="1:10" ht="15" x14ac:dyDescent="0.25">
      <c r="A23" s="2"/>
      <c r="B23" s="90" t="s">
        <v>50</v>
      </c>
      <c r="C23" s="90"/>
      <c r="D23" s="90"/>
      <c r="E23" s="45">
        <f>+J17</f>
        <v>2.7019450136612022</v>
      </c>
      <c r="F23" s="2"/>
      <c r="G23" s="2"/>
      <c r="H23" s="2"/>
      <c r="I23" s="2"/>
      <c r="J23" s="2"/>
    </row>
    <row r="24" spans="1:10" ht="15" x14ac:dyDescent="0.25">
      <c r="A24" s="2"/>
      <c r="B24" s="90" t="s">
        <v>118</v>
      </c>
      <c r="C24" s="90"/>
      <c r="D24" s="90"/>
      <c r="E24" s="84">
        <f>SUM(E22:E23)</f>
        <v>4.1519450136612024</v>
      </c>
      <c r="F24" s="2" t="s">
        <v>163</v>
      </c>
      <c r="G24" s="42"/>
      <c r="H24" s="2"/>
      <c r="I24" s="2"/>
      <c r="J24" s="2"/>
    </row>
    <row r="25" spans="1:10" ht="14.2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</row>
  </sheetData>
  <mergeCells count="6">
    <mergeCell ref="B24:D24"/>
    <mergeCell ref="A3:E3"/>
    <mergeCell ref="A6:D6"/>
    <mergeCell ref="A7:D7"/>
    <mergeCell ref="B22:D22"/>
    <mergeCell ref="B23:D2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A13" zoomScale="80" zoomScaleNormal="80" workbookViewId="0">
      <selection activeCell="F24" sqref="F24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91" t="s">
        <v>0</v>
      </c>
      <c r="B3" s="91"/>
      <c r="C3" s="91"/>
      <c r="D3" s="91"/>
      <c r="E3" s="91"/>
      <c r="F3" s="66"/>
      <c r="G3" s="2"/>
      <c r="H3" s="2"/>
      <c r="I3" s="2"/>
      <c r="J3" s="2"/>
    </row>
    <row r="4" spans="1:10" ht="15" x14ac:dyDescent="0.25">
      <c r="A4" s="3"/>
      <c r="B4" s="4"/>
      <c r="C4" s="4"/>
      <c r="D4" s="4"/>
      <c r="E4" s="4"/>
      <c r="F4" s="41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7"/>
      <c r="G5" s="2"/>
      <c r="H5" s="2"/>
      <c r="I5" s="2"/>
      <c r="J5" s="2"/>
    </row>
    <row r="6" spans="1:10" ht="29.25" customHeight="1" x14ac:dyDescent="0.2">
      <c r="A6" s="92" t="s">
        <v>119</v>
      </c>
      <c r="B6" s="92"/>
      <c r="C6" s="92"/>
      <c r="D6" s="92"/>
      <c r="E6" s="64" t="s">
        <v>114</v>
      </c>
      <c r="F6" s="12"/>
      <c r="G6" s="2"/>
      <c r="H6" s="43"/>
      <c r="I6" s="2"/>
      <c r="J6" s="2"/>
    </row>
    <row r="7" spans="1:10" ht="14.25" x14ac:dyDescent="0.2">
      <c r="A7" s="93" t="s">
        <v>113</v>
      </c>
      <c r="B7" s="94"/>
      <c r="C7" s="94"/>
      <c r="D7" s="95"/>
      <c r="E7" s="65">
        <v>33000</v>
      </c>
      <c r="F7" s="18"/>
      <c r="G7" s="2"/>
      <c r="H7" s="2"/>
      <c r="I7" s="2"/>
      <c r="J7" s="2"/>
    </row>
    <row r="8" spans="1:10" ht="15" x14ac:dyDescent="0.25">
      <c r="A8" s="3"/>
      <c r="B8" s="4"/>
      <c r="C8" s="4"/>
      <c r="D8" s="4"/>
      <c r="E8" s="4"/>
      <c r="F8" s="4"/>
      <c r="G8" s="2"/>
      <c r="H8" s="2"/>
      <c r="I8" s="2"/>
      <c r="J8" s="2"/>
    </row>
    <row r="9" spans="1:10" ht="30" x14ac:dyDescent="0.2">
      <c r="A9" s="57" t="s">
        <v>80</v>
      </c>
      <c r="B9" s="57" t="s">
        <v>5</v>
      </c>
      <c r="C9" s="57" t="s">
        <v>6</v>
      </c>
      <c r="D9" s="69" t="s">
        <v>7</v>
      </c>
      <c r="E9" s="72" t="s">
        <v>117</v>
      </c>
      <c r="F9" s="72" t="s">
        <v>82</v>
      </c>
      <c r="G9" s="2"/>
      <c r="H9" s="2"/>
      <c r="I9" s="2"/>
      <c r="J9" s="2"/>
    </row>
    <row r="10" spans="1:10" ht="14.25" x14ac:dyDescent="0.2">
      <c r="A10" s="22" t="s">
        <v>115</v>
      </c>
      <c r="B10" s="23" t="s">
        <v>116</v>
      </c>
      <c r="C10" s="68">
        <v>145</v>
      </c>
      <c r="D10" s="70">
        <v>1.45</v>
      </c>
      <c r="E10" s="25">
        <v>1.45</v>
      </c>
      <c r="F10" s="25">
        <f>+E10</f>
        <v>1.45</v>
      </c>
      <c r="G10" s="27"/>
      <c r="H10" s="2"/>
      <c r="I10" s="2"/>
      <c r="J10" s="2"/>
    </row>
    <row r="11" spans="1:10" ht="15" x14ac:dyDescent="0.25">
      <c r="A11" s="2"/>
      <c r="B11" s="87"/>
      <c r="C11" s="2"/>
      <c r="D11" s="59" t="s">
        <v>35</v>
      </c>
      <c r="E11" s="73">
        <f>SUM(E10:E10)</f>
        <v>1.45</v>
      </c>
      <c r="F11" s="73">
        <f>SUM(F10:F10)</f>
        <v>1.45</v>
      </c>
      <c r="G11" s="2"/>
      <c r="H11" s="2"/>
      <c r="I11" s="2"/>
      <c r="J11" s="2"/>
    </row>
    <row r="12" spans="1:10" ht="15" x14ac:dyDescent="0.25">
      <c r="A12" s="2"/>
      <c r="B12" s="87"/>
      <c r="C12" s="2"/>
      <c r="D12" s="33"/>
      <c r="E12" s="71"/>
      <c r="F12" s="26"/>
      <c r="G12" s="2"/>
      <c r="H12" s="2"/>
      <c r="I12" s="2"/>
      <c r="J12" s="2"/>
    </row>
    <row r="13" spans="1:10" ht="15" x14ac:dyDescent="0.25">
      <c r="A13" s="33"/>
      <c r="B13" s="3"/>
      <c r="C13" s="33"/>
      <c r="D13" s="33"/>
      <c r="E13" s="34"/>
      <c r="F13" s="26"/>
      <c r="G13" s="2"/>
      <c r="H13" s="2"/>
      <c r="I13" s="2"/>
      <c r="J13" s="2"/>
    </row>
    <row r="14" spans="1:10" ht="45" x14ac:dyDescent="0.2">
      <c r="A14" s="57" t="s">
        <v>36</v>
      </c>
      <c r="B14" s="57" t="s">
        <v>5</v>
      </c>
      <c r="C14" s="57" t="s">
        <v>6</v>
      </c>
      <c r="D14" s="57" t="s">
        <v>37</v>
      </c>
      <c r="E14" s="57" t="s">
        <v>38</v>
      </c>
      <c r="F14" s="86" t="s">
        <v>39</v>
      </c>
      <c r="G14" s="86" t="s">
        <v>40</v>
      </c>
      <c r="H14" s="86" t="s">
        <v>81</v>
      </c>
      <c r="I14" s="86" t="s">
        <v>42</v>
      </c>
      <c r="J14" s="72" t="s">
        <v>82</v>
      </c>
    </row>
    <row r="15" spans="1:10" ht="21" customHeight="1" x14ac:dyDescent="0.2">
      <c r="A15" s="28" t="s">
        <v>142</v>
      </c>
      <c r="B15" s="23" t="s">
        <v>144</v>
      </c>
      <c r="C15" s="24">
        <v>3</v>
      </c>
      <c r="D15" s="36">
        <v>4199.1499999999996</v>
      </c>
      <c r="E15" s="24">
        <v>137.67704918032786</v>
      </c>
      <c r="F15" s="24">
        <v>17.209631147540982</v>
      </c>
      <c r="G15" s="24">
        <v>0.28682718579234973</v>
      </c>
      <c r="H15" s="24">
        <v>0.86048155737704923</v>
      </c>
      <c r="I15" s="78">
        <v>2</v>
      </c>
      <c r="J15" s="80">
        <f>+H15*I15</f>
        <v>1.7209631147540985</v>
      </c>
    </row>
    <row r="16" spans="1:10" ht="14.25" x14ac:dyDescent="0.2">
      <c r="A16" s="28" t="s">
        <v>143</v>
      </c>
      <c r="B16" s="23" t="s">
        <v>144</v>
      </c>
      <c r="C16" s="24">
        <v>4</v>
      </c>
      <c r="D16" s="36">
        <v>10783.61</v>
      </c>
      <c r="E16" s="24">
        <v>353.56098360655739</v>
      </c>
      <c r="F16" s="24">
        <v>44.195122950819673</v>
      </c>
      <c r="G16" s="24">
        <v>0.73658538251366124</v>
      </c>
      <c r="H16" s="24">
        <v>2.9463415300546449</v>
      </c>
      <c r="I16" s="78">
        <v>1</v>
      </c>
      <c r="J16" s="80">
        <f>+H16*I16</f>
        <v>2.9463415300546449</v>
      </c>
    </row>
    <row r="17" spans="1:10" ht="15" x14ac:dyDescent="0.25">
      <c r="A17" s="2"/>
      <c r="B17" s="87"/>
      <c r="C17" s="2"/>
      <c r="D17" s="2"/>
      <c r="E17" s="2"/>
      <c r="F17" s="2"/>
      <c r="G17" s="75" t="s">
        <v>35</v>
      </c>
      <c r="H17" s="76"/>
      <c r="I17" s="76"/>
      <c r="J17" s="79">
        <f>SUM(J15:J16)</f>
        <v>4.667304644808743</v>
      </c>
    </row>
    <row r="18" spans="1:10" ht="14.25" x14ac:dyDescent="0.2">
      <c r="A18" s="2"/>
      <c r="B18" s="87"/>
      <c r="C18" s="2"/>
      <c r="D18" s="2"/>
      <c r="E18" s="2"/>
      <c r="F18" s="2"/>
      <c r="G18" s="2"/>
      <c r="H18" s="2"/>
      <c r="I18" s="2"/>
      <c r="J18" s="2"/>
    </row>
    <row r="19" spans="1:10" ht="15" x14ac:dyDescent="0.25">
      <c r="A19" s="33"/>
      <c r="B19" s="3"/>
      <c r="C19" s="33"/>
      <c r="D19" s="33"/>
      <c r="E19" s="34"/>
      <c r="F19" s="26"/>
      <c r="G19" s="2"/>
      <c r="H19" s="2"/>
      <c r="I19" s="2"/>
      <c r="J19" s="2"/>
    </row>
    <row r="20" spans="1:10" ht="14.25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ht="14.2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ht="15" x14ac:dyDescent="0.25">
      <c r="A22" s="2"/>
      <c r="B22" s="90" t="s">
        <v>49</v>
      </c>
      <c r="C22" s="90"/>
      <c r="D22" s="90"/>
      <c r="E22" s="42">
        <f>+F11</f>
        <v>1.45</v>
      </c>
      <c r="F22" s="2"/>
      <c r="G22" s="2"/>
      <c r="H22" s="2"/>
      <c r="I22" s="2"/>
      <c r="J22" s="2"/>
    </row>
    <row r="23" spans="1:10" ht="15" x14ac:dyDescent="0.25">
      <c r="A23" s="2"/>
      <c r="B23" s="90" t="s">
        <v>50</v>
      </c>
      <c r="C23" s="90"/>
      <c r="D23" s="90"/>
      <c r="E23" s="45">
        <f>+J17</f>
        <v>4.667304644808743</v>
      </c>
      <c r="F23" s="2"/>
      <c r="G23" s="2"/>
      <c r="H23" s="2"/>
      <c r="I23" s="2"/>
      <c r="J23" s="2"/>
    </row>
    <row r="24" spans="1:10" ht="15" x14ac:dyDescent="0.25">
      <c r="A24" s="2"/>
      <c r="B24" s="90" t="s">
        <v>118</v>
      </c>
      <c r="C24" s="90"/>
      <c r="D24" s="90"/>
      <c r="E24" s="84">
        <f>SUM(E22:E23)</f>
        <v>6.1173046448087431</v>
      </c>
      <c r="F24" s="2" t="s">
        <v>163</v>
      </c>
      <c r="G24" s="42"/>
      <c r="H24" s="2"/>
      <c r="I24" s="2"/>
      <c r="J24" s="2"/>
    </row>
  </sheetData>
  <mergeCells count="6">
    <mergeCell ref="B24:D24"/>
    <mergeCell ref="A3:E3"/>
    <mergeCell ref="A6:D6"/>
    <mergeCell ref="A7:D7"/>
    <mergeCell ref="B22:D22"/>
    <mergeCell ref="B23:D2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A13" zoomScale="80" zoomScaleNormal="80" workbookViewId="0">
      <selection activeCell="F24" sqref="F24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91" t="s">
        <v>0</v>
      </c>
      <c r="B3" s="91"/>
      <c r="C3" s="91"/>
      <c r="D3" s="91"/>
      <c r="E3" s="91"/>
      <c r="F3" s="66"/>
      <c r="G3" s="2"/>
      <c r="H3" s="2"/>
      <c r="I3" s="2"/>
      <c r="J3" s="2"/>
    </row>
    <row r="4" spans="1:10" ht="15" x14ac:dyDescent="0.25">
      <c r="A4" s="3"/>
      <c r="B4" s="4"/>
      <c r="C4" s="4"/>
      <c r="D4" s="4"/>
      <c r="E4" s="4"/>
      <c r="F4" s="41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7"/>
      <c r="G5" s="2"/>
      <c r="H5" s="2"/>
      <c r="I5" s="2"/>
      <c r="J5" s="2"/>
    </row>
    <row r="6" spans="1:10" ht="33" customHeight="1" x14ac:dyDescent="0.2">
      <c r="A6" s="92" t="s">
        <v>120</v>
      </c>
      <c r="B6" s="92"/>
      <c r="C6" s="92"/>
      <c r="D6" s="92"/>
      <c r="E6" s="64" t="s">
        <v>114</v>
      </c>
      <c r="F6" s="12"/>
      <c r="G6" s="2"/>
      <c r="H6" s="43"/>
      <c r="I6" s="2"/>
      <c r="J6" s="2"/>
    </row>
    <row r="7" spans="1:10" ht="14.25" x14ac:dyDescent="0.2">
      <c r="A7" s="93" t="s">
        <v>113</v>
      </c>
      <c r="B7" s="94"/>
      <c r="C7" s="94"/>
      <c r="D7" s="95"/>
      <c r="E7" s="65">
        <v>5000</v>
      </c>
      <c r="F7" s="18"/>
      <c r="G7" s="2"/>
      <c r="H7" s="2"/>
      <c r="I7" s="2"/>
      <c r="J7" s="2"/>
    </row>
    <row r="8" spans="1:10" ht="15" x14ac:dyDescent="0.25">
      <c r="A8" s="3"/>
      <c r="B8" s="4"/>
      <c r="C8" s="4"/>
      <c r="D8" s="4"/>
      <c r="E8" s="4"/>
      <c r="F8" s="4"/>
      <c r="G8" s="2"/>
      <c r="H8" s="2"/>
      <c r="I8" s="2"/>
      <c r="J8" s="2"/>
    </row>
    <row r="9" spans="1:10" ht="30" x14ac:dyDescent="0.2">
      <c r="A9" s="57" t="s">
        <v>80</v>
      </c>
      <c r="B9" s="57" t="s">
        <v>5</v>
      </c>
      <c r="C9" s="57" t="s">
        <v>6</v>
      </c>
      <c r="D9" s="69" t="s">
        <v>7</v>
      </c>
      <c r="E9" s="72" t="s">
        <v>117</v>
      </c>
      <c r="F9" s="72" t="s">
        <v>82</v>
      </c>
      <c r="G9" s="2"/>
      <c r="H9" s="2"/>
      <c r="I9" s="2"/>
      <c r="J9" s="2"/>
    </row>
    <row r="10" spans="1:10" ht="14.25" x14ac:dyDescent="0.2">
      <c r="A10" s="22" t="s">
        <v>115</v>
      </c>
      <c r="B10" s="23" t="s">
        <v>116</v>
      </c>
      <c r="C10" s="68">
        <v>145</v>
      </c>
      <c r="D10" s="70">
        <v>1.45</v>
      </c>
      <c r="E10" s="25">
        <v>1.45</v>
      </c>
      <c r="F10" s="25">
        <f>+E10</f>
        <v>1.45</v>
      </c>
      <c r="G10" s="27"/>
      <c r="H10" s="2"/>
      <c r="I10" s="2"/>
      <c r="J10" s="2"/>
    </row>
    <row r="11" spans="1:10" ht="15" x14ac:dyDescent="0.25">
      <c r="A11" s="2"/>
      <c r="B11" s="87"/>
      <c r="C11" s="2"/>
      <c r="D11" s="59" t="s">
        <v>35</v>
      </c>
      <c r="E11" s="73">
        <f>SUM(E10:E10)</f>
        <v>1.45</v>
      </c>
      <c r="F11" s="73">
        <f>SUM(F10:F10)</f>
        <v>1.45</v>
      </c>
      <c r="G11" s="2"/>
      <c r="H11" s="2"/>
      <c r="I11" s="2"/>
      <c r="J11" s="2"/>
    </row>
    <row r="12" spans="1:10" ht="15" x14ac:dyDescent="0.25">
      <c r="A12" s="2"/>
      <c r="B12" s="87"/>
      <c r="C12" s="2"/>
      <c r="D12" s="33"/>
      <c r="E12" s="71"/>
      <c r="F12" s="26"/>
      <c r="G12" s="2"/>
      <c r="H12" s="2"/>
      <c r="I12" s="2"/>
      <c r="J12" s="2"/>
    </row>
    <row r="13" spans="1:10" ht="15" x14ac:dyDescent="0.25">
      <c r="A13" s="33"/>
      <c r="B13" s="3"/>
      <c r="C13" s="33"/>
      <c r="D13" s="33"/>
      <c r="E13" s="34"/>
      <c r="F13" s="26"/>
      <c r="G13" s="2"/>
      <c r="H13" s="2"/>
      <c r="I13" s="2"/>
      <c r="J13" s="2"/>
    </row>
    <row r="14" spans="1:10" ht="45" x14ac:dyDescent="0.2">
      <c r="A14" s="57" t="s">
        <v>36</v>
      </c>
      <c r="B14" s="57" t="s">
        <v>5</v>
      </c>
      <c r="C14" s="57" t="s">
        <v>6</v>
      </c>
      <c r="D14" s="57" t="s">
        <v>37</v>
      </c>
      <c r="E14" s="57" t="s">
        <v>38</v>
      </c>
      <c r="F14" s="86" t="s">
        <v>39</v>
      </c>
      <c r="G14" s="86" t="s">
        <v>40</v>
      </c>
      <c r="H14" s="86" t="s">
        <v>81</v>
      </c>
      <c r="I14" s="86" t="s">
        <v>42</v>
      </c>
      <c r="J14" s="72" t="s">
        <v>82</v>
      </c>
    </row>
    <row r="15" spans="1:10" ht="21" customHeight="1" x14ac:dyDescent="0.2">
      <c r="A15" s="28" t="s">
        <v>142</v>
      </c>
      <c r="B15" s="23" t="s">
        <v>144</v>
      </c>
      <c r="C15" s="24">
        <v>3</v>
      </c>
      <c r="D15" s="36">
        <v>4199.1499999999996</v>
      </c>
      <c r="E15" s="24">
        <v>137.67704918032786</v>
      </c>
      <c r="F15" s="24">
        <v>17.209631147540982</v>
      </c>
      <c r="G15" s="24">
        <v>0.28682718579234973</v>
      </c>
      <c r="H15" s="24">
        <v>0.86048155737704923</v>
      </c>
      <c r="I15" s="78">
        <v>2</v>
      </c>
      <c r="J15" s="80">
        <f>+H15*I15</f>
        <v>1.7209631147540985</v>
      </c>
    </row>
    <row r="16" spans="1:10" ht="14.25" x14ac:dyDescent="0.2">
      <c r="A16" s="28" t="s">
        <v>143</v>
      </c>
      <c r="B16" s="23" t="s">
        <v>144</v>
      </c>
      <c r="C16" s="24">
        <v>4</v>
      </c>
      <c r="D16" s="36">
        <v>10783.61</v>
      </c>
      <c r="E16" s="24">
        <v>353.56098360655739</v>
      </c>
      <c r="F16" s="24">
        <v>44.195122950819673</v>
      </c>
      <c r="G16" s="24">
        <v>0.73658538251366124</v>
      </c>
      <c r="H16" s="24">
        <v>2.9463415300546449</v>
      </c>
      <c r="I16" s="78">
        <v>1</v>
      </c>
      <c r="J16" s="80">
        <v>2.95</v>
      </c>
    </row>
    <row r="17" spans="1:10" ht="15" x14ac:dyDescent="0.25">
      <c r="A17" s="2"/>
      <c r="B17" s="87"/>
      <c r="C17" s="2"/>
      <c r="D17" s="2"/>
      <c r="E17" s="2"/>
      <c r="F17" s="2"/>
      <c r="G17" s="75" t="s">
        <v>35</v>
      </c>
      <c r="H17" s="76"/>
      <c r="I17" s="76"/>
      <c r="J17" s="79">
        <f>SUM(J15:J16)</f>
        <v>4.6709631147540982</v>
      </c>
    </row>
    <row r="18" spans="1:10" ht="14.25" x14ac:dyDescent="0.2">
      <c r="A18" s="2"/>
      <c r="B18" s="87"/>
      <c r="C18" s="2"/>
      <c r="D18" s="2"/>
      <c r="E18" s="2"/>
      <c r="F18" s="2"/>
      <c r="G18" s="2"/>
      <c r="H18" s="2"/>
      <c r="I18" s="2"/>
      <c r="J18" s="2"/>
    </row>
    <row r="19" spans="1:10" ht="15" x14ac:dyDescent="0.25">
      <c r="A19" s="33"/>
      <c r="B19" s="3"/>
      <c r="C19" s="33"/>
      <c r="D19" s="33"/>
      <c r="E19" s="34"/>
      <c r="F19" s="26"/>
      <c r="G19" s="2"/>
      <c r="H19" s="2"/>
      <c r="I19" s="2"/>
      <c r="J19" s="2"/>
    </row>
    <row r="20" spans="1:10" ht="14.25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ht="14.2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ht="15" x14ac:dyDescent="0.25">
      <c r="A22" s="2"/>
      <c r="B22" s="90" t="s">
        <v>49</v>
      </c>
      <c r="C22" s="90"/>
      <c r="D22" s="90"/>
      <c r="E22" s="42">
        <f>+F11</f>
        <v>1.45</v>
      </c>
      <c r="F22" s="2"/>
      <c r="G22" s="2"/>
      <c r="H22" s="2"/>
      <c r="I22" s="2"/>
      <c r="J22" s="2"/>
    </row>
    <row r="23" spans="1:10" ht="15" x14ac:dyDescent="0.25">
      <c r="A23" s="2"/>
      <c r="B23" s="90" t="s">
        <v>50</v>
      </c>
      <c r="C23" s="90"/>
      <c r="D23" s="90"/>
      <c r="E23" s="45">
        <f>+J17</f>
        <v>4.6709631147540982</v>
      </c>
      <c r="F23" s="2"/>
      <c r="G23" s="2"/>
      <c r="H23" s="2"/>
      <c r="I23" s="2"/>
      <c r="J23" s="2"/>
    </row>
    <row r="24" spans="1:10" ht="15" x14ac:dyDescent="0.25">
      <c r="A24" s="2"/>
      <c r="B24" s="90" t="s">
        <v>118</v>
      </c>
      <c r="C24" s="90"/>
      <c r="D24" s="90"/>
      <c r="E24" s="84">
        <f>SUM(E22:E23)</f>
        <v>6.1209631147540984</v>
      </c>
      <c r="F24" s="2" t="s">
        <v>163</v>
      </c>
      <c r="G24" s="42"/>
      <c r="H24" s="2"/>
      <c r="I24" s="2"/>
      <c r="J24" s="2"/>
    </row>
  </sheetData>
  <mergeCells count="6">
    <mergeCell ref="B24:D24"/>
    <mergeCell ref="A3:E3"/>
    <mergeCell ref="A6:D6"/>
    <mergeCell ref="A7:D7"/>
    <mergeCell ref="B22:D22"/>
    <mergeCell ref="B23:D2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A10" zoomScale="80" zoomScaleNormal="80" workbookViewId="0">
      <selection activeCell="A22" sqref="A22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91" t="s">
        <v>0</v>
      </c>
      <c r="B3" s="91"/>
      <c r="C3" s="91"/>
      <c r="D3" s="91"/>
      <c r="E3" s="91"/>
      <c r="F3" s="66"/>
      <c r="G3" s="2"/>
      <c r="H3" s="2"/>
      <c r="I3" s="2"/>
      <c r="J3" s="2"/>
    </row>
    <row r="4" spans="1:10" ht="15" x14ac:dyDescent="0.25">
      <c r="A4" s="3"/>
      <c r="B4" s="4"/>
      <c r="C4" s="4"/>
      <c r="D4" s="4"/>
      <c r="E4" s="4"/>
      <c r="F4" s="41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7"/>
      <c r="G5" s="2"/>
      <c r="H5" s="2"/>
      <c r="I5" s="2"/>
      <c r="J5" s="2"/>
    </row>
    <row r="6" spans="1:10" ht="14.25" x14ac:dyDescent="0.2">
      <c r="A6" s="92" t="s">
        <v>122</v>
      </c>
      <c r="B6" s="92"/>
      <c r="C6" s="92"/>
      <c r="D6" s="92"/>
      <c r="E6" s="64" t="s">
        <v>124</v>
      </c>
      <c r="F6" s="12"/>
      <c r="G6" s="2"/>
      <c r="H6" s="43"/>
      <c r="I6" s="2"/>
      <c r="J6" s="2"/>
    </row>
    <row r="7" spans="1:10" ht="14.25" x14ac:dyDescent="0.2">
      <c r="A7" s="93" t="s">
        <v>93</v>
      </c>
      <c r="B7" s="94"/>
      <c r="C7" s="94"/>
      <c r="D7" s="95"/>
      <c r="E7" s="65">
        <v>1</v>
      </c>
      <c r="F7" s="18"/>
      <c r="G7" s="2"/>
      <c r="H7" s="2"/>
      <c r="I7" s="2"/>
      <c r="J7" s="2"/>
    </row>
    <row r="8" spans="1:10" ht="15" x14ac:dyDescent="0.25">
      <c r="A8" s="3"/>
      <c r="B8" s="4"/>
      <c r="C8" s="4"/>
      <c r="D8" s="4"/>
      <c r="E8" s="4"/>
      <c r="F8" s="4"/>
      <c r="G8" s="2"/>
      <c r="H8" s="2"/>
      <c r="I8" s="2"/>
      <c r="J8" s="2"/>
    </row>
    <row r="9" spans="1:10" ht="30" x14ac:dyDescent="0.2">
      <c r="A9" s="57" t="s">
        <v>80</v>
      </c>
      <c r="B9" s="57" t="s">
        <v>5</v>
      </c>
      <c r="C9" s="57" t="s">
        <v>6</v>
      </c>
      <c r="D9" s="69" t="s">
        <v>7</v>
      </c>
      <c r="E9" s="72" t="s">
        <v>94</v>
      </c>
      <c r="F9" s="72" t="s">
        <v>82</v>
      </c>
      <c r="G9" s="2"/>
      <c r="H9" s="2"/>
      <c r="I9" s="2"/>
      <c r="J9" s="2"/>
    </row>
    <row r="10" spans="1:10" ht="14.25" x14ac:dyDescent="0.2">
      <c r="A10" s="22" t="s">
        <v>88</v>
      </c>
      <c r="B10" s="23" t="s">
        <v>85</v>
      </c>
      <c r="C10" s="68">
        <v>1</v>
      </c>
      <c r="D10" s="70">
        <v>1350</v>
      </c>
      <c r="E10" s="25">
        <f>+D10*C10/12</f>
        <v>112.5</v>
      </c>
      <c r="F10" s="25">
        <f>+E10/$E$7</f>
        <v>112.5</v>
      </c>
      <c r="G10" s="27"/>
      <c r="H10" s="2"/>
      <c r="I10" s="2"/>
      <c r="J10" s="2"/>
    </row>
    <row r="11" spans="1:10" ht="14.25" x14ac:dyDescent="0.2">
      <c r="A11" s="22" t="s">
        <v>121</v>
      </c>
      <c r="B11" s="23" t="s">
        <v>5</v>
      </c>
      <c r="C11" s="68">
        <v>1</v>
      </c>
      <c r="D11" s="70">
        <v>12500</v>
      </c>
      <c r="E11" s="25">
        <f>+D11/12</f>
        <v>1041.6666666666667</v>
      </c>
      <c r="F11" s="25">
        <f>+E11/$E$7</f>
        <v>1041.6666666666667</v>
      </c>
      <c r="G11" s="27"/>
      <c r="H11" s="2"/>
      <c r="I11" s="2"/>
      <c r="J11" s="2"/>
    </row>
    <row r="12" spans="1:10" ht="15" x14ac:dyDescent="0.25">
      <c r="A12" s="2"/>
      <c r="B12" s="87"/>
      <c r="C12" s="2"/>
      <c r="D12" s="59" t="s">
        <v>35</v>
      </c>
      <c r="E12" s="73">
        <f>SUM(E10:E11)</f>
        <v>1154.1666666666667</v>
      </c>
      <c r="F12" s="73">
        <f>SUM(F10:F11)</f>
        <v>1154.1666666666667</v>
      </c>
      <c r="G12" s="2"/>
      <c r="H12" s="2"/>
      <c r="I12" s="2"/>
      <c r="J12" s="2"/>
    </row>
    <row r="13" spans="1:10" ht="15" x14ac:dyDescent="0.25">
      <c r="A13" s="2"/>
      <c r="B13" s="87"/>
      <c r="C13" s="2"/>
      <c r="D13" s="33"/>
      <c r="E13" s="71"/>
      <c r="F13" s="26"/>
      <c r="G13" s="2"/>
      <c r="H13" s="2"/>
      <c r="I13" s="2"/>
      <c r="J13" s="2"/>
    </row>
    <row r="14" spans="1:10" ht="15" x14ac:dyDescent="0.25">
      <c r="A14" s="33"/>
      <c r="B14" s="3"/>
      <c r="C14" s="33"/>
      <c r="D14" s="33"/>
      <c r="E14" s="34"/>
      <c r="F14" s="26"/>
      <c r="G14" s="2"/>
      <c r="H14" s="2"/>
      <c r="I14" s="2"/>
      <c r="J14" s="2"/>
    </row>
    <row r="15" spans="1:10" ht="45" x14ac:dyDescent="0.2">
      <c r="A15" s="57" t="s">
        <v>36</v>
      </c>
      <c r="B15" s="57" t="s">
        <v>5</v>
      </c>
      <c r="C15" s="57" t="s">
        <v>6</v>
      </c>
      <c r="D15" s="57" t="s">
        <v>37</v>
      </c>
      <c r="E15" s="57" t="s">
        <v>38</v>
      </c>
      <c r="F15" s="86" t="s">
        <v>39</v>
      </c>
      <c r="G15" s="86"/>
      <c r="H15" s="86" t="s">
        <v>81</v>
      </c>
      <c r="I15" s="86" t="s">
        <v>42</v>
      </c>
      <c r="J15" s="72" t="s">
        <v>82</v>
      </c>
    </row>
    <row r="16" spans="1:10" ht="16.5" customHeight="1" x14ac:dyDescent="0.2">
      <c r="A16" s="28" t="s">
        <v>145</v>
      </c>
      <c r="B16" s="23" t="s">
        <v>77</v>
      </c>
      <c r="C16" s="24">
        <v>1</v>
      </c>
      <c r="D16" s="36">
        <v>4199.1499999999996</v>
      </c>
      <c r="E16" s="24">
        <f>+D16/30.5</f>
        <v>137.67704918032786</v>
      </c>
      <c r="F16" s="24">
        <f>+E16/8</f>
        <v>17.209631147540982</v>
      </c>
      <c r="G16" s="24"/>
      <c r="H16" s="24">
        <f>+F16*5</f>
        <v>86.048155737704917</v>
      </c>
      <c r="I16" s="78">
        <v>3</v>
      </c>
      <c r="J16" s="80">
        <f>+H16*I16</f>
        <v>258.14446721311475</v>
      </c>
    </row>
    <row r="17" spans="1:10" ht="15" x14ac:dyDescent="0.25">
      <c r="A17" s="2"/>
      <c r="B17" s="87"/>
      <c r="C17" s="2"/>
      <c r="D17" s="2"/>
      <c r="E17" s="2"/>
      <c r="F17" s="2"/>
      <c r="G17" s="75" t="s">
        <v>35</v>
      </c>
      <c r="H17" s="76"/>
      <c r="I17" s="76"/>
      <c r="J17" s="79">
        <f>SUM(J16:J16)</f>
        <v>258.14446721311475</v>
      </c>
    </row>
    <row r="18" spans="1:10" ht="14.25" x14ac:dyDescent="0.2">
      <c r="A18" s="2"/>
      <c r="B18" s="87"/>
      <c r="C18" s="2"/>
      <c r="D18" s="2"/>
      <c r="E18" s="2"/>
      <c r="F18" s="2"/>
      <c r="G18" s="2"/>
      <c r="H18" s="2"/>
      <c r="I18" s="2"/>
      <c r="J18" s="2"/>
    </row>
    <row r="19" spans="1:10" ht="15" x14ac:dyDescent="0.25">
      <c r="A19" s="33"/>
      <c r="B19" s="3"/>
      <c r="C19" s="33"/>
      <c r="D19" s="33"/>
      <c r="E19" s="34"/>
      <c r="F19" s="26"/>
      <c r="G19" s="2"/>
      <c r="H19" s="2"/>
      <c r="I19" s="2"/>
      <c r="J19" s="2"/>
    </row>
    <row r="20" spans="1:10" ht="30" x14ac:dyDescent="0.25">
      <c r="A20" s="85" t="s">
        <v>43</v>
      </c>
      <c r="B20" s="85" t="s">
        <v>5</v>
      </c>
      <c r="C20" s="85" t="s">
        <v>6</v>
      </c>
      <c r="D20" s="85" t="s">
        <v>7</v>
      </c>
      <c r="E20" s="89" t="s">
        <v>94</v>
      </c>
      <c r="F20" s="63"/>
      <c r="G20" s="2"/>
      <c r="H20" s="2"/>
      <c r="I20" s="2"/>
      <c r="J20" s="2"/>
    </row>
    <row r="21" spans="1:10" ht="14.25" x14ac:dyDescent="0.2">
      <c r="A21" s="28" t="s">
        <v>146</v>
      </c>
      <c r="B21" s="81" t="s">
        <v>140</v>
      </c>
      <c r="C21" s="24">
        <v>20</v>
      </c>
      <c r="D21" s="82">
        <v>61</v>
      </c>
      <c r="E21" s="83">
        <f>+D21*C21/12</f>
        <v>101.66666666666667</v>
      </c>
      <c r="F21" s="2"/>
      <c r="G21" s="2"/>
      <c r="H21" s="2"/>
      <c r="I21" s="2"/>
      <c r="J21" s="2"/>
    </row>
    <row r="22" spans="1:10" ht="15" x14ac:dyDescent="0.25">
      <c r="A22" s="2"/>
      <c r="B22" s="2"/>
      <c r="C22" s="2"/>
      <c r="D22" s="59" t="s">
        <v>35</v>
      </c>
      <c r="E22" s="60">
        <f>SUM(E21:E21)</f>
        <v>101.66666666666667</v>
      </c>
      <c r="F22" s="2"/>
      <c r="G22" s="2"/>
      <c r="H22" s="2"/>
      <c r="I22" s="2"/>
      <c r="J22" s="2"/>
    </row>
    <row r="23" spans="1:10" ht="14.25" x14ac:dyDescent="0.2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ht="14.25" x14ac:dyDescent="0.2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ht="15" x14ac:dyDescent="0.25">
      <c r="A25" s="2"/>
      <c r="B25" s="90" t="s">
        <v>49</v>
      </c>
      <c r="C25" s="90"/>
      <c r="D25" s="90"/>
      <c r="E25" s="42">
        <f>+F12</f>
        <v>1154.1666666666667</v>
      </c>
      <c r="F25" s="2"/>
      <c r="G25" s="2"/>
      <c r="H25" s="2"/>
      <c r="I25" s="2"/>
      <c r="J25" s="2"/>
    </row>
    <row r="26" spans="1:10" ht="15" x14ac:dyDescent="0.25">
      <c r="A26" s="2"/>
      <c r="B26" s="90" t="s">
        <v>50</v>
      </c>
      <c r="C26" s="90"/>
      <c r="D26" s="90"/>
      <c r="E26" s="45">
        <f>+J17</f>
        <v>258.14446721311475</v>
      </c>
      <c r="F26" s="2"/>
      <c r="G26" s="2"/>
      <c r="H26" s="2"/>
      <c r="I26" s="2"/>
      <c r="J26" s="2"/>
    </row>
    <row r="27" spans="1:10" ht="15" x14ac:dyDescent="0.25">
      <c r="A27" s="2"/>
      <c r="B27" s="90" t="s">
        <v>51</v>
      </c>
      <c r="C27" s="90"/>
      <c r="D27" s="90"/>
      <c r="E27" s="46">
        <f>+E22</f>
        <v>101.66666666666667</v>
      </c>
      <c r="F27" s="2"/>
      <c r="G27" s="2"/>
      <c r="H27" s="2"/>
      <c r="I27" s="2"/>
      <c r="J27" s="2"/>
    </row>
    <row r="28" spans="1:10" ht="15" x14ac:dyDescent="0.25">
      <c r="A28" s="2"/>
      <c r="B28" s="90" t="s">
        <v>123</v>
      </c>
      <c r="C28" s="90"/>
      <c r="D28" s="90"/>
      <c r="E28" s="84">
        <f>SUM(E25:E27)</f>
        <v>1513.9778005464482</v>
      </c>
      <c r="F28" s="2"/>
      <c r="G28" s="42"/>
      <c r="H28" s="2"/>
      <c r="I28" s="2"/>
      <c r="J28" s="2"/>
    </row>
    <row r="29" spans="1:10" ht="14.25" x14ac:dyDescent="0.2">
      <c r="A29" s="2"/>
      <c r="B29" s="2"/>
      <c r="C29" s="2"/>
      <c r="D29" s="2"/>
      <c r="E29" s="2"/>
      <c r="F29" s="2"/>
      <c r="G29" s="2"/>
      <c r="H29" s="2"/>
      <c r="I29" s="2"/>
      <c r="J29" s="2"/>
    </row>
  </sheetData>
  <mergeCells count="7">
    <mergeCell ref="B28:D28"/>
    <mergeCell ref="A3:E3"/>
    <mergeCell ref="A6:D6"/>
    <mergeCell ref="A7:D7"/>
    <mergeCell ref="B25:D25"/>
    <mergeCell ref="B26:D26"/>
    <mergeCell ref="B27:D2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opLeftCell="A13" zoomScale="80" zoomScaleNormal="80" workbookViewId="0">
      <selection activeCell="A17" sqref="A17:A21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91" t="s">
        <v>0</v>
      </c>
      <c r="B3" s="91"/>
      <c r="C3" s="91"/>
      <c r="D3" s="91"/>
      <c r="E3" s="91"/>
      <c r="F3" s="66"/>
      <c r="G3" s="2"/>
      <c r="H3" s="2"/>
      <c r="I3" s="2"/>
      <c r="J3" s="2"/>
    </row>
    <row r="4" spans="1:10" ht="15" x14ac:dyDescent="0.25">
      <c r="A4" s="3"/>
      <c r="B4" s="4"/>
      <c r="C4" s="4"/>
      <c r="D4" s="4"/>
      <c r="E4" s="4"/>
      <c r="F4" s="41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7"/>
      <c r="G5" s="2"/>
      <c r="H5" s="2"/>
      <c r="I5" s="2"/>
      <c r="J5" s="2"/>
    </row>
    <row r="6" spans="1:10" ht="14.25" x14ac:dyDescent="0.2">
      <c r="A6" s="92" t="s">
        <v>122</v>
      </c>
      <c r="B6" s="92"/>
      <c r="C6" s="92"/>
      <c r="D6" s="92"/>
      <c r="E6" s="64" t="s">
        <v>124</v>
      </c>
      <c r="F6" s="12"/>
      <c r="G6" s="2"/>
      <c r="H6" s="43"/>
      <c r="I6" s="2"/>
      <c r="J6" s="2"/>
    </row>
    <row r="7" spans="1:10" ht="14.25" x14ac:dyDescent="0.2">
      <c r="A7" s="93" t="s">
        <v>93</v>
      </c>
      <c r="B7" s="94"/>
      <c r="C7" s="94"/>
      <c r="D7" s="95"/>
      <c r="E7" s="65">
        <v>1</v>
      </c>
      <c r="F7" s="18"/>
      <c r="G7" s="2"/>
      <c r="H7" s="2"/>
      <c r="I7" s="2"/>
      <c r="J7" s="2"/>
    </row>
    <row r="8" spans="1:10" ht="15" x14ac:dyDescent="0.25">
      <c r="A8" s="3"/>
      <c r="B8" s="4"/>
      <c r="C8" s="4"/>
      <c r="D8" s="4"/>
      <c r="E8" s="4"/>
      <c r="F8" s="4"/>
      <c r="G8" s="2"/>
      <c r="H8" s="2"/>
      <c r="I8" s="2"/>
      <c r="J8" s="2"/>
    </row>
    <row r="9" spans="1:10" ht="30" x14ac:dyDescent="0.2">
      <c r="A9" s="57" t="s">
        <v>80</v>
      </c>
      <c r="B9" s="57" t="s">
        <v>5</v>
      </c>
      <c r="C9" s="57" t="s">
        <v>6</v>
      </c>
      <c r="D9" s="69" t="s">
        <v>7</v>
      </c>
      <c r="E9" s="72" t="s">
        <v>94</v>
      </c>
      <c r="F9" s="72" t="s">
        <v>82</v>
      </c>
      <c r="G9" s="2"/>
      <c r="H9" s="2"/>
      <c r="I9" s="2"/>
      <c r="J9" s="2"/>
    </row>
    <row r="10" spans="1:10" ht="14.25" x14ac:dyDescent="0.2">
      <c r="A10" s="22" t="s">
        <v>88</v>
      </c>
      <c r="B10" s="23" t="s">
        <v>85</v>
      </c>
      <c r="C10" s="68">
        <v>1</v>
      </c>
      <c r="D10" s="70">
        <v>1350</v>
      </c>
      <c r="E10" s="25">
        <v>112.5</v>
      </c>
      <c r="F10" s="25">
        <f>+E10/$E$7</f>
        <v>112.5</v>
      </c>
      <c r="G10" s="27"/>
      <c r="H10" s="2"/>
      <c r="I10" s="2"/>
      <c r="J10" s="2"/>
    </row>
    <row r="11" spans="1:10" ht="14.25" x14ac:dyDescent="0.2">
      <c r="A11" s="22" t="s">
        <v>121</v>
      </c>
      <c r="B11" s="23" t="s">
        <v>5</v>
      </c>
      <c r="C11" s="68">
        <v>1</v>
      </c>
      <c r="D11" s="70">
        <v>12500</v>
      </c>
      <c r="E11" s="25">
        <v>1041.6666666666667</v>
      </c>
      <c r="F11" s="25">
        <f>+E11/$E$7</f>
        <v>1041.6666666666667</v>
      </c>
      <c r="G11" s="27"/>
      <c r="H11" s="2"/>
      <c r="I11" s="2"/>
      <c r="J11" s="2"/>
    </row>
    <row r="12" spans="1:10" ht="15" x14ac:dyDescent="0.25">
      <c r="A12" s="2"/>
      <c r="B12" s="87"/>
      <c r="C12" s="2"/>
      <c r="D12" s="59" t="s">
        <v>35</v>
      </c>
      <c r="E12" s="73">
        <f>SUM(E10:E11)</f>
        <v>1154.1666666666667</v>
      </c>
      <c r="F12" s="73">
        <f>SUM(F10:F11)</f>
        <v>1154.1666666666667</v>
      </c>
      <c r="G12" s="2"/>
      <c r="H12" s="2"/>
      <c r="I12" s="2"/>
      <c r="J12" s="2"/>
    </row>
    <row r="13" spans="1:10" ht="15" x14ac:dyDescent="0.25">
      <c r="A13" s="2"/>
      <c r="B13" s="87"/>
      <c r="C13" s="2"/>
      <c r="D13" s="33"/>
      <c r="E13" s="71"/>
      <c r="F13" s="26"/>
      <c r="G13" s="2"/>
      <c r="H13" s="2"/>
      <c r="I13" s="2"/>
      <c r="J13" s="2"/>
    </row>
    <row r="14" spans="1:10" ht="15" x14ac:dyDescent="0.25">
      <c r="A14" s="33"/>
      <c r="B14" s="3"/>
      <c r="C14" s="33"/>
      <c r="D14" s="33"/>
      <c r="E14" s="34"/>
      <c r="F14" s="26"/>
      <c r="G14" s="2"/>
      <c r="H14" s="2"/>
      <c r="I14" s="2"/>
      <c r="J14" s="2"/>
    </row>
    <row r="15" spans="1:10" ht="45" x14ac:dyDescent="0.2">
      <c r="A15" s="57" t="s">
        <v>36</v>
      </c>
      <c r="B15" s="57" t="s">
        <v>5</v>
      </c>
      <c r="C15" s="57" t="s">
        <v>6</v>
      </c>
      <c r="D15" s="57" t="s">
        <v>37</v>
      </c>
      <c r="E15" s="57" t="s">
        <v>38</v>
      </c>
      <c r="F15" s="86" t="s">
        <v>39</v>
      </c>
      <c r="G15" s="86" t="s">
        <v>40</v>
      </c>
      <c r="H15" s="86" t="s">
        <v>81</v>
      </c>
      <c r="I15" s="86" t="s">
        <v>42</v>
      </c>
      <c r="J15" s="72" t="s">
        <v>82</v>
      </c>
    </row>
    <row r="16" spans="1:10" ht="14.25" x14ac:dyDescent="0.2">
      <c r="A16" s="28" t="s">
        <v>145</v>
      </c>
      <c r="B16" s="23" t="s">
        <v>77</v>
      </c>
      <c r="C16" s="24">
        <v>1</v>
      </c>
      <c r="D16" s="36">
        <v>4199.1499999999996</v>
      </c>
      <c r="E16" s="24">
        <v>137.67704918032786</v>
      </c>
      <c r="F16" s="24">
        <v>17.209631147540982</v>
      </c>
      <c r="G16" s="24"/>
      <c r="H16" s="24">
        <v>86.048155737704917</v>
      </c>
      <c r="I16" s="78">
        <v>3</v>
      </c>
      <c r="J16" s="80">
        <f>+H16*I16</f>
        <v>258.14446721311475</v>
      </c>
    </row>
    <row r="17" spans="1:10" ht="15" x14ac:dyDescent="0.25">
      <c r="A17" s="2"/>
      <c r="B17" s="87"/>
      <c r="C17" s="2"/>
      <c r="D17" s="2"/>
      <c r="E17" s="2"/>
      <c r="F17" s="2"/>
      <c r="G17" s="75" t="s">
        <v>35</v>
      </c>
      <c r="H17" s="76"/>
      <c r="I17" s="76"/>
      <c r="J17" s="79">
        <f>SUM(J16:J16)</f>
        <v>258.14446721311475</v>
      </c>
    </row>
    <row r="18" spans="1:10" ht="14.25" x14ac:dyDescent="0.2">
      <c r="A18" s="2"/>
      <c r="B18" s="87"/>
      <c r="C18" s="2"/>
      <c r="D18" s="2"/>
      <c r="E18" s="2"/>
      <c r="F18" s="2"/>
      <c r="G18" s="2"/>
      <c r="H18" s="2"/>
      <c r="I18" s="2"/>
      <c r="J18" s="2"/>
    </row>
    <row r="19" spans="1:10" ht="15" x14ac:dyDescent="0.25">
      <c r="A19" s="33"/>
      <c r="B19" s="3"/>
      <c r="C19" s="33"/>
      <c r="D19" s="33"/>
      <c r="E19" s="34"/>
      <c r="F19" s="26"/>
      <c r="G19" s="2"/>
      <c r="H19" s="2"/>
      <c r="I19" s="2"/>
      <c r="J19" s="2"/>
    </row>
    <row r="20" spans="1:10" ht="30" x14ac:dyDescent="0.25">
      <c r="A20" s="85" t="s">
        <v>43</v>
      </c>
      <c r="B20" s="85" t="s">
        <v>5</v>
      </c>
      <c r="C20" s="85" t="s">
        <v>6</v>
      </c>
      <c r="D20" s="85" t="s">
        <v>7</v>
      </c>
      <c r="E20" s="89" t="s">
        <v>94</v>
      </c>
      <c r="F20" s="63"/>
      <c r="G20" s="2"/>
      <c r="H20" s="2"/>
      <c r="I20" s="2"/>
      <c r="J20" s="2"/>
    </row>
    <row r="21" spans="1:10" ht="14.25" x14ac:dyDescent="0.2">
      <c r="A21" s="28" t="s">
        <v>146</v>
      </c>
      <c r="B21" s="81" t="s">
        <v>140</v>
      </c>
      <c r="C21" s="24">
        <v>20</v>
      </c>
      <c r="D21" s="82">
        <v>61</v>
      </c>
      <c r="E21" s="83">
        <f>+D21*C21/12</f>
        <v>101.66666666666667</v>
      </c>
      <c r="F21" s="2"/>
      <c r="G21" s="2"/>
      <c r="H21" s="2"/>
      <c r="I21" s="2"/>
      <c r="J21" s="2"/>
    </row>
    <row r="22" spans="1:10" ht="14.25" x14ac:dyDescent="0.2">
      <c r="A22" s="28"/>
      <c r="B22" s="81"/>
      <c r="C22" s="24"/>
      <c r="D22" s="82"/>
      <c r="E22" s="83"/>
      <c r="F22" s="2"/>
      <c r="G22" s="2"/>
      <c r="H22" s="2"/>
      <c r="I22" s="2"/>
      <c r="J22" s="2"/>
    </row>
    <row r="23" spans="1:10" ht="15" x14ac:dyDescent="0.25">
      <c r="A23" s="2"/>
      <c r="B23" s="2"/>
      <c r="C23" s="2"/>
      <c r="D23" s="59" t="s">
        <v>35</v>
      </c>
      <c r="E23" s="60">
        <f>SUM(E21:E22)</f>
        <v>101.66666666666667</v>
      </c>
      <c r="F23" s="2"/>
      <c r="G23" s="2"/>
      <c r="H23" s="2"/>
      <c r="I23" s="2"/>
      <c r="J23" s="2"/>
    </row>
    <row r="24" spans="1:10" ht="14.25" x14ac:dyDescent="0.2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ht="14.2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ht="15" x14ac:dyDescent="0.25">
      <c r="A26" s="2"/>
      <c r="B26" s="90" t="s">
        <v>49</v>
      </c>
      <c r="C26" s="90"/>
      <c r="D26" s="90"/>
      <c r="E26" s="42">
        <f>+F12</f>
        <v>1154.1666666666667</v>
      </c>
      <c r="F26" s="2"/>
      <c r="G26" s="2"/>
      <c r="H26" s="2"/>
      <c r="I26" s="2"/>
      <c r="J26" s="2"/>
    </row>
    <row r="27" spans="1:10" ht="15" x14ac:dyDescent="0.25">
      <c r="A27" s="2"/>
      <c r="B27" s="90" t="s">
        <v>50</v>
      </c>
      <c r="C27" s="90"/>
      <c r="D27" s="90"/>
      <c r="E27" s="45">
        <f>+J17</f>
        <v>258.14446721311475</v>
      </c>
      <c r="F27" s="2"/>
      <c r="G27" s="2"/>
      <c r="H27" s="2"/>
      <c r="I27" s="2"/>
      <c r="J27" s="2"/>
    </row>
    <row r="28" spans="1:10" ht="15" x14ac:dyDescent="0.25">
      <c r="A28" s="2"/>
      <c r="B28" s="90" t="s">
        <v>51</v>
      </c>
      <c r="C28" s="90"/>
      <c r="D28" s="90"/>
      <c r="E28" s="46">
        <f>+E23</f>
        <v>101.66666666666667</v>
      </c>
      <c r="F28" s="2"/>
      <c r="G28" s="2"/>
      <c r="H28" s="2"/>
      <c r="I28" s="2"/>
      <c r="J28" s="2"/>
    </row>
    <row r="29" spans="1:10" ht="15" x14ac:dyDescent="0.25">
      <c r="A29" s="2"/>
      <c r="B29" s="90" t="s">
        <v>123</v>
      </c>
      <c r="C29" s="90"/>
      <c r="D29" s="90"/>
      <c r="E29" s="84">
        <f>SUM(E26:E28)</f>
        <v>1513.9778005464482</v>
      </c>
      <c r="F29" s="2"/>
      <c r="G29" s="42"/>
      <c r="H29" s="2"/>
      <c r="I29" s="2"/>
      <c r="J29" s="2"/>
    </row>
    <row r="30" spans="1:10" ht="14.2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</row>
  </sheetData>
  <mergeCells count="7">
    <mergeCell ref="B29:D29"/>
    <mergeCell ref="A3:E3"/>
    <mergeCell ref="A6:D6"/>
    <mergeCell ref="A7:D7"/>
    <mergeCell ref="B26:D26"/>
    <mergeCell ref="B27:D27"/>
    <mergeCell ref="B28:D2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opLeftCell="A10" zoomScale="80" zoomScaleNormal="80" workbookViewId="0">
      <selection activeCell="A26" sqref="A26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1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" x14ac:dyDescent="0.25">
      <c r="A3" s="91" t="s">
        <v>0</v>
      </c>
      <c r="B3" s="91"/>
      <c r="C3" s="91"/>
      <c r="D3" s="91"/>
      <c r="E3" s="91"/>
      <c r="F3" s="66"/>
      <c r="G3" s="2"/>
      <c r="H3" s="2"/>
      <c r="I3" s="2"/>
      <c r="J3" s="2"/>
      <c r="K3" s="2"/>
    </row>
    <row r="4" spans="1:11" ht="15" x14ac:dyDescent="0.25">
      <c r="A4" s="3"/>
      <c r="B4" s="4"/>
      <c r="C4" s="4"/>
      <c r="D4" s="4"/>
      <c r="E4" s="4"/>
      <c r="F4" s="41"/>
      <c r="G4" s="2"/>
      <c r="H4" s="2"/>
      <c r="I4" s="2"/>
      <c r="J4" s="2"/>
      <c r="K4" s="2"/>
    </row>
    <row r="5" spans="1:11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7"/>
      <c r="G5" s="2"/>
      <c r="H5" s="2"/>
      <c r="I5" s="2"/>
      <c r="J5" s="2"/>
      <c r="K5" s="2"/>
    </row>
    <row r="6" spans="1:11" ht="14.25" x14ac:dyDescent="0.2">
      <c r="A6" s="92" t="s">
        <v>125</v>
      </c>
      <c r="B6" s="92"/>
      <c r="C6" s="92"/>
      <c r="D6" s="92"/>
      <c r="E6" s="64" t="s">
        <v>127</v>
      </c>
      <c r="F6" s="12"/>
      <c r="G6" s="2"/>
      <c r="H6" s="43"/>
      <c r="I6" s="2"/>
      <c r="J6" s="2"/>
      <c r="K6" s="2"/>
    </row>
    <row r="7" spans="1:11" ht="14.25" x14ac:dyDescent="0.2">
      <c r="A7" s="93" t="s">
        <v>126</v>
      </c>
      <c r="B7" s="94"/>
      <c r="C7" s="94"/>
      <c r="D7" s="95"/>
      <c r="E7" s="65">
        <v>1</v>
      </c>
      <c r="F7" s="18"/>
      <c r="G7" s="2"/>
      <c r="H7" s="2"/>
      <c r="I7" s="2"/>
      <c r="J7" s="2"/>
      <c r="K7" s="2"/>
    </row>
    <row r="8" spans="1:11" ht="15" x14ac:dyDescent="0.25">
      <c r="A8" s="3"/>
      <c r="B8" s="4"/>
      <c r="C8" s="4"/>
      <c r="D8" s="4"/>
      <c r="E8" s="4"/>
      <c r="F8" s="4"/>
      <c r="G8" s="2"/>
      <c r="H8" s="2"/>
      <c r="I8" s="2"/>
      <c r="J8" s="2"/>
      <c r="K8" s="2"/>
    </row>
    <row r="9" spans="1:11" ht="30" x14ac:dyDescent="0.2">
      <c r="A9" s="57" t="s">
        <v>80</v>
      </c>
      <c r="B9" s="57" t="s">
        <v>5</v>
      </c>
      <c r="C9" s="57" t="s">
        <v>6</v>
      </c>
      <c r="D9" s="69" t="s">
        <v>7</v>
      </c>
      <c r="E9" s="72" t="s">
        <v>87</v>
      </c>
      <c r="F9" s="72" t="s">
        <v>82</v>
      </c>
      <c r="G9" s="2"/>
      <c r="H9" s="2"/>
      <c r="I9" s="2"/>
      <c r="J9" s="2"/>
      <c r="K9" s="2"/>
    </row>
    <row r="10" spans="1:11" ht="14.25" x14ac:dyDescent="0.2">
      <c r="A10" s="22" t="s">
        <v>88</v>
      </c>
      <c r="B10" s="23" t="s">
        <v>128</v>
      </c>
      <c r="C10" s="68">
        <v>1</v>
      </c>
      <c r="D10" s="70">
        <v>554.5</v>
      </c>
      <c r="E10" s="25">
        <f>+D10*C10/12</f>
        <v>46.208333333333336</v>
      </c>
      <c r="F10" s="25">
        <f>+E10/$E$7</f>
        <v>46.208333333333336</v>
      </c>
      <c r="G10" s="27"/>
      <c r="H10" s="2"/>
      <c r="I10" s="2"/>
      <c r="J10" s="2"/>
      <c r="K10" s="2"/>
    </row>
    <row r="11" spans="1:11" ht="14.25" x14ac:dyDescent="0.2">
      <c r="A11" s="22" t="s">
        <v>89</v>
      </c>
      <c r="B11" s="23" t="s">
        <v>128</v>
      </c>
      <c r="C11" s="68">
        <v>1</v>
      </c>
      <c r="D11" s="70">
        <v>315</v>
      </c>
      <c r="E11" s="25">
        <f>+D11/12*C11</f>
        <v>26.25</v>
      </c>
      <c r="F11" s="25">
        <f>+E11/$E$7</f>
        <v>26.25</v>
      </c>
      <c r="G11" s="27"/>
      <c r="H11" s="2"/>
      <c r="I11" s="2"/>
      <c r="J11" s="2"/>
      <c r="K11" s="2"/>
    </row>
    <row r="12" spans="1:11" ht="15" x14ac:dyDescent="0.25">
      <c r="A12" s="2"/>
      <c r="B12" s="87"/>
      <c r="C12" s="2"/>
      <c r="D12" s="59" t="s">
        <v>35</v>
      </c>
      <c r="E12" s="73">
        <f>SUM(E10:E11)</f>
        <v>72.458333333333343</v>
      </c>
      <c r="F12" s="73">
        <f>SUM(F10:F11)</f>
        <v>72.458333333333343</v>
      </c>
      <c r="G12" s="2"/>
      <c r="H12" s="2"/>
      <c r="I12" s="2"/>
      <c r="J12" s="2"/>
      <c r="K12" s="2"/>
    </row>
    <row r="13" spans="1:11" ht="15" x14ac:dyDescent="0.25">
      <c r="A13" s="2"/>
      <c r="B13" s="87"/>
      <c r="C13" s="2"/>
      <c r="D13" s="33"/>
      <c r="E13" s="71"/>
      <c r="F13" s="26"/>
      <c r="G13" s="2"/>
      <c r="H13" s="2"/>
      <c r="I13" s="2"/>
      <c r="J13" s="2"/>
      <c r="K13" s="2"/>
    </row>
    <row r="14" spans="1:11" ht="15" x14ac:dyDescent="0.25">
      <c r="A14" s="33"/>
      <c r="B14" s="3"/>
      <c r="C14" s="33"/>
      <c r="D14" s="33"/>
      <c r="E14" s="34"/>
      <c r="F14" s="26"/>
      <c r="G14" s="2"/>
      <c r="H14" s="2"/>
      <c r="I14" s="2"/>
      <c r="J14" s="2"/>
      <c r="K14" s="2"/>
    </row>
    <row r="15" spans="1:11" ht="45" x14ac:dyDescent="0.2">
      <c r="A15" s="57" t="s">
        <v>36</v>
      </c>
      <c r="B15" s="57" t="s">
        <v>5</v>
      </c>
      <c r="C15" s="57" t="s">
        <v>6</v>
      </c>
      <c r="D15" s="57" t="s">
        <v>37</v>
      </c>
      <c r="E15" s="57" t="s">
        <v>38</v>
      </c>
      <c r="F15" s="86" t="s">
        <v>39</v>
      </c>
      <c r="G15" s="86" t="s">
        <v>40</v>
      </c>
      <c r="H15" s="86" t="s">
        <v>81</v>
      </c>
      <c r="I15" s="86" t="s">
        <v>42</v>
      </c>
      <c r="J15" s="72" t="s">
        <v>82</v>
      </c>
      <c r="K15" s="2"/>
    </row>
    <row r="16" spans="1:11" ht="20.25" customHeight="1" x14ac:dyDescent="0.2">
      <c r="A16" s="28" t="s">
        <v>147</v>
      </c>
      <c r="B16" s="23" t="s">
        <v>77</v>
      </c>
      <c r="C16" s="24">
        <v>2</v>
      </c>
      <c r="D16" s="36">
        <v>4199.1499999999996</v>
      </c>
      <c r="E16" s="24">
        <v>137.67704918032786</v>
      </c>
      <c r="F16" s="24">
        <v>17.209631147540982</v>
      </c>
      <c r="G16" s="24"/>
      <c r="H16" s="24">
        <f>+F16*C16</f>
        <v>34.419262295081964</v>
      </c>
      <c r="I16" s="78">
        <v>1</v>
      </c>
      <c r="J16" s="80">
        <f>+H16*I16</f>
        <v>34.419262295081964</v>
      </c>
      <c r="K16" s="2"/>
    </row>
    <row r="17" spans="1:11" ht="15" x14ac:dyDescent="0.25">
      <c r="A17" s="2"/>
      <c r="B17" s="87"/>
      <c r="C17" s="2"/>
      <c r="D17" s="2"/>
      <c r="E17" s="2"/>
      <c r="F17" s="2"/>
      <c r="G17" s="75" t="s">
        <v>35</v>
      </c>
      <c r="H17" s="76"/>
      <c r="I17" s="76"/>
      <c r="J17" s="79">
        <f>SUM(J16:J16)</f>
        <v>34.419262295081964</v>
      </c>
      <c r="K17" s="2"/>
    </row>
    <row r="18" spans="1:11" ht="14.25" x14ac:dyDescent="0.2">
      <c r="A18" s="2"/>
      <c r="B18" s="87"/>
      <c r="C18" s="2"/>
      <c r="D18" s="2"/>
      <c r="E18" s="2"/>
      <c r="F18" s="2"/>
      <c r="G18" s="2"/>
      <c r="H18" s="2"/>
      <c r="I18" s="2"/>
      <c r="J18" s="2"/>
      <c r="K18" s="2"/>
    </row>
    <row r="19" spans="1:11" ht="15" x14ac:dyDescent="0.25">
      <c r="A19" s="33"/>
      <c r="B19" s="3"/>
      <c r="C19" s="33"/>
      <c r="D19" s="33"/>
      <c r="E19" s="34"/>
      <c r="F19" s="26"/>
      <c r="G19" s="2"/>
      <c r="H19" s="2"/>
      <c r="I19" s="2"/>
      <c r="J19" s="2"/>
      <c r="K19" s="2"/>
    </row>
    <row r="20" spans="1:11" ht="15" x14ac:dyDescent="0.25">
      <c r="A20" s="85" t="s">
        <v>43</v>
      </c>
      <c r="B20" s="85" t="s">
        <v>5</v>
      </c>
      <c r="C20" s="85" t="s">
        <v>6</v>
      </c>
      <c r="D20" s="85" t="s">
        <v>7</v>
      </c>
      <c r="E20" s="62" t="s">
        <v>44</v>
      </c>
      <c r="F20" s="63"/>
      <c r="G20" s="2"/>
      <c r="H20" s="2"/>
      <c r="I20" s="2"/>
      <c r="J20" s="2"/>
      <c r="K20" s="2"/>
    </row>
    <row r="21" spans="1:11" ht="14.25" x14ac:dyDescent="0.2">
      <c r="A21" s="28" t="s">
        <v>146</v>
      </c>
      <c r="B21" s="81" t="s">
        <v>140</v>
      </c>
      <c r="C21" s="24">
        <v>1</v>
      </c>
      <c r="D21" s="82">
        <v>61</v>
      </c>
      <c r="E21" s="83">
        <v>61</v>
      </c>
      <c r="F21" s="2"/>
      <c r="G21" s="2"/>
      <c r="H21" s="2"/>
      <c r="I21" s="2"/>
      <c r="J21" s="2"/>
      <c r="K21" s="2"/>
    </row>
    <row r="22" spans="1:11" ht="14.25" x14ac:dyDescent="0.2">
      <c r="A22" s="28"/>
      <c r="B22" s="81"/>
      <c r="C22" s="24"/>
      <c r="D22" s="82"/>
      <c r="E22" s="83"/>
      <c r="F22" s="2"/>
      <c r="G22" s="2"/>
      <c r="H22" s="2"/>
      <c r="I22" s="2"/>
      <c r="J22" s="2"/>
      <c r="K22" s="2"/>
    </row>
    <row r="23" spans="1:11" ht="15" x14ac:dyDescent="0.25">
      <c r="A23" s="2"/>
      <c r="B23" s="2"/>
      <c r="C23" s="2"/>
      <c r="D23" s="59" t="s">
        <v>35</v>
      </c>
      <c r="E23" s="60">
        <f>SUM(E21:E22)</f>
        <v>61</v>
      </c>
      <c r="F23" s="2"/>
      <c r="G23" s="2"/>
      <c r="H23" s="2"/>
      <c r="I23" s="2"/>
      <c r="J23" s="2"/>
      <c r="K23" s="2"/>
    </row>
    <row r="24" spans="1:11" ht="14.25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ht="14.2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5" x14ac:dyDescent="0.25">
      <c r="A26" s="2"/>
      <c r="B26" s="90" t="s">
        <v>49</v>
      </c>
      <c r="C26" s="90"/>
      <c r="D26" s="90"/>
      <c r="E26" s="42">
        <f>+F12</f>
        <v>72.458333333333343</v>
      </c>
      <c r="F26" s="2"/>
      <c r="G26" s="2"/>
      <c r="H26" s="2"/>
      <c r="I26" s="2"/>
      <c r="J26" s="2"/>
      <c r="K26" s="2"/>
    </row>
    <row r="27" spans="1:11" ht="15" x14ac:dyDescent="0.25">
      <c r="A27" s="2"/>
      <c r="B27" s="90" t="s">
        <v>50</v>
      </c>
      <c r="C27" s="90"/>
      <c r="D27" s="90"/>
      <c r="E27" s="45">
        <f>+J17</f>
        <v>34.419262295081964</v>
      </c>
      <c r="F27" s="2"/>
      <c r="G27" s="2"/>
      <c r="H27" s="2"/>
      <c r="I27" s="2"/>
      <c r="J27" s="2"/>
      <c r="K27" s="2"/>
    </row>
    <row r="28" spans="1:11" ht="15" x14ac:dyDescent="0.25">
      <c r="A28" s="2"/>
      <c r="B28" s="90" t="s">
        <v>51</v>
      </c>
      <c r="C28" s="90"/>
      <c r="D28" s="90"/>
      <c r="E28" s="46">
        <f>+E23</f>
        <v>61</v>
      </c>
      <c r="F28" s="2"/>
      <c r="G28" s="2"/>
      <c r="H28" s="2"/>
      <c r="I28" s="2"/>
      <c r="J28" s="2"/>
      <c r="K28" s="2"/>
    </row>
    <row r="29" spans="1:11" ht="15" x14ac:dyDescent="0.25">
      <c r="A29" s="2"/>
      <c r="B29" s="90" t="s">
        <v>129</v>
      </c>
      <c r="C29" s="90"/>
      <c r="D29" s="90"/>
      <c r="E29" s="84">
        <f>SUM(E26:E28)</f>
        <v>167.87759562841529</v>
      </c>
      <c r="F29" s="2"/>
      <c r="G29" s="42"/>
      <c r="H29" s="2"/>
      <c r="I29" s="2"/>
      <c r="J29" s="2"/>
      <c r="K29" s="2"/>
    </row>
  </sheetData>
  <mergeCells count="7">
    <mergeCell ref="B29:D29"/>
    <mergeCell ref="A3:E3"/>
    <mergeCell ref="A6:D6"/>
    <mergeCell ref="A7:D7"/>
    <mergeCell ref="B26:D26"/>
    <mergeCell ref="B27:D27"/>
    <mergeCell ref="B28:D2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opLeftCell="A7" zoomScale="80" zoomScaleNormal="80" workbookViewId="0">
      <selection activeCell="A22" sqref="A22"/>
    </sheetView>
  </sheetViews>
  <sheetFormatPr baseColWidth="10" defaultRowHeight="12.75" x14ac:dyDescent="0.2"/>
  <cols>
    <col min="1" max="1" width="66.140625" customWidth="1"/>
    <col min="2" max="2" width="15.5703125" customWidth="1"/>
    <col min="3" max="3" width="14.28515625" customWidth="1"/>
    <col min="4" max="4" width="18.28515625" customWidth="1"/>
    <col min="5" max="5" width="16.7109375" customWidth="1"/>
    <col min="6" max="6" width="20.5703125" customWidth="1"/>
    <col min="7" max="7" width="14.28515625" customWidth="1"/>
    <col min="8" max="8" width="13.85546875" customWidth="1"/>
    <col min="9" max="9" width="14.28515625" customWidth="1"/>
  </cols>
  <sheetData>
    <row r="1" spans="1:9" ht="14.25" x14ac:dyDescent="0.2">
      <c r="A1" s="2"/>
      <c r="B1" s="2"/>
      <c r="C1" s="2"/>
      <c r="D1" s="2"/>
      <c r="E1" s="2"/>
      <c r="F1" s="2"/>
      <c r="G1" s="2"/>
      <c r="H1" s="2"/>
      <c r="I1" s="2"/>
    </row>
    <row r="2" spans="1:9" ht="14.25" x14ac:dyDescent="0.2">
      <c r="A2" s="2"/>
      <c r="B2" s="2"/>
      <c r="C2" s="2"/>
      <c r="D2" s="2"/>
      <c r="E2" s="2"/>
      <c r="F2" s="2"/>
      <c r="G2" s="2"/>
      <c r="H2" s="2"/>
      <c r="I2" s="2"/>
    </row>
    <row r="3" spans="1:9" ht="15" x14ac:dyDescent="0.25">
      <c r="A3" s="91" t="s">
        <v>0</v>
      </c>
      <c r="B3" s="91"/>
      <c r="C3" s="91"/>
      <c r="D3" s="91"/>
      <c r="E3" s="91"/>
      <c r="F3" s="66"/>
      <c r="G3" s="2"/>
      <c r="H3" s="2"/>
      <c r="I3" s="2"/>
    </row>
    <row r="4" spans="1:9" ht="15" x14ac:dyDescent="0.25">
      <c r="A4" s="3"/>
      <c r="B4" s="4"/>
      <c r="C4" s="4"/>
      <c r="D4" s="4"/>
      <c r="E4" s="4"/>
      <c r="F4" s="41"/>
      <c r="G4" s="2"/>
      <c r="H4" s="2"/>
      <c r="I4" s="2"/>
    </row>
    <row r="5" spans="1:9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7"/>
      <c r="G5" s="2"/>
      <c r="H5" s="2"/>
      <c r="I5" s="2"/>
    </row>
    <row r="6" spans="1:9" ht="14.25" x14ac:dyDescent="0.2">
      <c r="A6" s="92" t="s">
        <v>131</v>
      </c>
      <c r="B6" s="92"/>
      <c r="C6" s="92"/>
      <c r="D6" s="92"/>
      <c r="E6" s="64" t="s">
        <v>132</v>
      </c>
      <c r="F6" s="12"/>
      <c r="G6" s="43"/>
      <c r="H6" s="2"/>
      <c r="I6" s="2"/>
    </row>
    <row r="7" spans="1:9" ht="14.25" x14ac:dyDescent="0.2">
      <c r="A7" s="93" t="s">
        <v>126</v>
      </c>
      <c r="B7" s="94"/>
      <c r="C7" s="94"/>
      <c r="D7" s="95"/>
      <c r="E7" s="65">
        <v>1</v>
      </c>
      <c r="F7" s="18"/>
      <c r="G7" s="2"/>
      <c r="H7" s="2"/>
      <c r="I7" s="2"/>
    </row>
    <row r="8" spans="1:9" ht="15" x14ac:dyDescent="0.25">
      <c r="A8" s="3"/>
      <c r="B8" s="4"/>
      <c r="C8" s="4"/>
      <c r="D8" s="4"/>
      <c r="E8" s="4"/>
      <c r="F8" s="4"/>
      <c r="G8" s="2"/>
      <c r="H8" s="2"/>
      <c r="I8" s="2"/>
    </row>
    <row r="9" spans="1:9" ht="15" x14ac:dyDescent="0.25">
      <c r="A9" s="33"/>
      <c r="B9" s="3"/>
      <c r="C9" s="33"/>
      <c r="D9" s="33"/>
      <c r="E9" s="34"/>
      <c r="F9" s="26"/>
      <c r="G9" s="2"/>
      <c r="H9" s="2"/>
      <c r="I9" s="2"/>
    </row>
    <row r="10" spans="1:9" ht="45" x14ac:dyDescent="0.2">
      <c r="A10" s="57" t="s">
        <v>36</v>
      </c>
      <c r="B10" s="57" t="s">
        <v>5</v>
      </c>
      <c r="C10" s="57" t="s">
        <v>6</v>
      </c>
      <c r="D10" s="86" t="s">
        <v>157</v>
      </c>
      <c r="E10" s="101" t="s">
        <v>158</v>
      </c>
      <c r="F10" s="102"/>
      <c r="G10" s="86" t="s">
        <v>81</v>
      </c>
      <c r="H10" s="86" t="s">
        <v>42</v>
      </c>
      <c r="I10" s="72" t="s">
        <v>82</v>
      </c>
    </row>
    <row r="11" spans="1:9" ht="14.25" x14ac:dyDescent="0.2">
      <c r="A11" s="28" t="s">
        <v>156</v>
      </c>
      <c r="B11" s="23">
        <v>1</v>
      </c>
      <c r="C11" s="24">
        <v>1</v>
      </c>
      <c r="D11" s="36">
        <v>137.68</v>
      </c>
      <c r="E11" s="103">
        <f>+D11*2</f>
        <v>275.36</v>
      </c>
      <c r="F11" s="104"/>
      <c r="G11" s="24">
        <v>275.36</v>
      </c>
      <c r="H11" s="78">
        <v>1</v>
      </c>
      <c r="I11" s="80">
        <f>+G11*H11</f>
        <v>275.36</v>
      </c>
    </row>
    <row r="12" spans="1:9" ht="14.25" x14ac:dyDescent="0.2">
      <c r="A12" s="28"/>
      <c r="B12" s="23"/>
      <c r="C12" s="24"/>
      <c r="D12" s="36"/>
      <c r="E12" s="24"/>
      <c r="F12" s="24"/>
      <c r="G12" s="24"/>
      <c r="H12" s="78"/>
      <c r="I12" s="80"/>
    </row>
    <row r="13" spans="1:9" ht="14.25" x14ac:dyDescent="0.2">
      <c r="A13" s="28"/>
      <c r="B13" s="23"/>
      <c r="C13" s="24"/>
      <c r="D13" s="36"/>
      <c r="E13" s="24"/>
      <c r="F13" s="24"/>
      <c r="G13" s="24"/>
      <c r="H13" s="78"/>
      <c r="I13" s="80"/>
    </row>
    <row r="14" spans="1:9" ht="14.25" x14ac:dyDescent="0.2">
      <c r="A14" s="28"/>
      <c r="B14" s="23"/>
      <c r="C14" s="24"/>
      <c r="D14" s="36"/>
      <c r="E14" s="24"/>
      <c r="F14" s="24"/>
      <c r="G14" s="24"/>
      <c r="H14" s="78"/>
      <c r="I14" s="80"/>
    </row>
    <row r="15" spans="1:9" ht="14.25" x14ac:dyDescent="0.2">
      <c r="A15" s="28"/>
      <c r="B15" s="23"/>
      <c r="C15" s="24"/>
      <c r="D15" s="36"/>
      <c r="E15" s="24"/>
      <c r="F15" s="24"/>
      <c r="G15" s="24"/>
      <c r="H15" s="78"/>
      <c r="I15" s="80"/>
    </row>
    <row r="16" spans="1:9" ht="14.25" x14ac:dyDescent="0.2">
      <c r="A16" s="28"/>
      <c r="B16" s="23"/>
      <c r="C16" s="24"/>
      <c r="D16" s="36"/>
      <c r="E16" s="24"/>
      <c r="F16" s="24"/>
      <c r="G16" s="24"/>
      <c r="H16" s="78"/>
      <c r="I16" s="80"/>
    </row>
    <row r="17" spans="1:9" ht="15" x14ac:dyDescent="0.25">
      <c r="A17" s="2"/>
      <c r="B17" s="87"/>
      <c r="C17" s="2"/>
      <c r="D17" s="2"/>
      <c r="E17" s="2"/>
      <c r="F17" s="2"/>
      <c r="G17" s="76"/>
      <c r="H17" s="76"/>
      <c r="I17" s="79">
        <f>SUM(I11:I16)</f>
        <v>275.36</v>
      </c>
    </row>
    <row r="18" spans="1:9" ht="14.25" x14ac:dyDescent="0.2">
      <c r="A18" s="2"/>
      <c r="B18" s="87"/>
      <c r="C18" s="2"/>
      <c r="D18" s="2"/>
      <c r="E18" s="2"/>
      <c r="F18" s="2"/>
      <c r="G18" s="2"/>
      <c r="H18" s="2"/>
      <c r="I18" s="2"/>
    </row>
    <row r="19" spans="1:9" ht="15" x14ac:dyDescent="0.25">
      <c r="A19" s="33"/>
      <c r="B19" s="3"/>
      <c r="C19" s="33"/>
      <c r="D19" s="33"/>
      <c r="E19" s="34"/>
      <c r="F19" s="26"/>
      <c r="G19" s="2"/>
      <c r="H19" s="2"/>
      <c r="I19" s="2"/>
    </row>
    <row r="20" spans="1:9" ht="30" x14ac:dyDescent="0.25">
      <c r="A20" s="85" t="s">
        <v>43</v>
      </c>
      <c r="B20" s="85" t="s">
        <v>5</v>
      </c>
      <c r="C20" s="85" t="s">
        <v>6</v>
      </c>
      <c r="D20" s="85" t="s">
        <v>7</v>
      </c>
      <c r="E20" s="89" t="s">
        <v>148</v>
      </c>
      <c r="F20" s="63"/>
      <c r="G20" s="2"/>
      <c r="H20" s="2"/>
      <c r="I20" s="2"/>
    </row>
    <row r="21" spans="1:9" ht="42.75" x14ac:dyDescent="0.2">
      <c r="A21" s="28" t="s">
        <v>164</v>
      </c>
      <c r="B21" s="81">
        <v>1</v>
      </c>
      <c r="C21" s="24">
        <v>1</v>
      </c>
      <c r="D21" s="82">
        <f>565*12</f>
        <v>6780</v>
      </c>
      <c r="E21" s="83">
        <f>+D21/12</f>
        <v>565</v>
      </c>
      <c r="F21" s="2"/>
      <c r="G21" s="2"/>
      <c r="H21" s="2"/>
      <c r="I21" s="2"/>
    </row>
    <row r="22" spans="1:9" ht="14.25" x14ac:dyDescent="0.2">
      <c r="A22" s="28"/>
      <c r="B22" s="81"/>
      <c r="C22" s="24"/>
      <c r="D22" s="82"/>
      <c r="E22" s="83"/>
      <c r="F22" s="2"/>
      <c r="G22" s="2"/>
      <c r="H22" s="2"/>
      <c r="I22" s="2"/>
    </row>
    <row r="23" spans="1:9" ht="15" x14ac:dyDescent="0.25">
      <c r="A23" s="2"/>
      <c r="B23" s="2"/>
      <c r="C23" s="2"/>
      <c r="D23" s="59" t="s">
        <v>35</v>
      </c>
      <c r="E23" s="60">
        <f>SUM(E21:E22)</f>
        <v>565</v>
      </c>
      <c r="F23" s="2"/>
      <c r="G23" s="2"/>
      <c r="H23" s="2"/>
      <c r="I23" s="2"/>
    </row>
    <row r="24" spans="1:9" ht="14.25" x14ac:dyDescent="0.2">
      <c r="A24" s="2"/>
      <c r="B24" s="2"/>
      <c r="C24" s="2"/>
      <c r="D24" s="2"/>
      <c r="E24" s="2"/>
      <c r="F24" s="2"/>
      <c r="G24" s="2"/>
      <c r="H24" s="2"/>
      <c r="I24" s="2"/>
    </row>
    <row r="25" spans="1:9" ht="14.25" x14ac:dyDescent="0.2">
      <c r="A25" s="2"/>
      <c r="B25" s="2"/>
      <c r="C25" s="2"/>
      <c r="D25" s="2"/>
      <c r="E25" s="2"/>
      <c r="F25" s="2"/>
      <c r="G25" s="2"/>
      <c r="H25" s="2"/>
      <c r="I25" s="2"/>
    </row>
    <row r="26" spans="1:9" ht="15" x14ac:dyDescent="0.25">
      <c r="A26" s="2"/>
      <c r="B26" s="90" t="s">
        <v>50</v>
      </c>
      <c r="C26" s="90"/>
      <c r="D26" s="90"/>
      <c r="E26" s="45">
        <f>+I17</f>
        <v>275.36</v>
      </c>
      <c r="F26" s="2"/>
      <c r="G26" s="2"/>
      <c r="H26" s="2"/>
      <c r="I26" s="2"/>
    </row>
    <row r="27" spans="1:9" ht="15" x14ac:dyDescent="0.25">
      <c r="A27" s="2"/>
      <c r="B27" s="90" t="s">
        <v>51</v>
      </c>
      <c r="C27" s="90"/>
      <c r="D27" s="90"/>
      <c r="E27" s="46">
        <f>+E23</f>
        <v>565</v>
      </c>
      <c r="F27" s="2"/>
      <c r="G27" s="2"/>
      <c r="H27" s="2"/>
      <c r="I27" s="2"/>
    </row>
    <row r="28" spans="1:9" ht="15" x14ac:dyDescent="0.25">
      <c r="A28" s="2"/>
      <c r="B28" s="90" t="s">
        <v>130</v>
      </c>
      <c r="C28" s="90"/>
      <c r="D28" s="90"/>
      <c r="E28" s="84">
        <f>SUM(E26:E27)</f>
        <v>840.36</v>
      </c>
      <c r="F28" s="2"/>
      <c r="G28" s="2"/>
      <c r="H28" s="2"/>
      <c r="I28" s="2"/>
    </row>
  </sheetData>
  <mergeCells count="8">
    <mergeCell ref="B28:D28"/>
    <mergeCell ref="A3:E3"/>
    <mergeCell ref="A6:D6"/>
    <mergeCell ref="A7:D7"/>
    <mergeCell ref="B26:D26"/>
    <mergeCell ref="B27:D27"/>
    <mergeCell ref="E10:F10"/>
    <mergeCell ref="E11:F1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A13" zoomScale="80" zoomScaleNormal="80" workbookViewId="0">
      <selection activeCell="F29" sqref="F29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91" t="s">
        <v>0</v>
      </c>
      <c r="B3" s="91"/>
      <c r="C3" s="91"/>
      <c r="D3" s="91"/>
      <c r="E3" s="91"/>
      <c r="F3" s="66"/>
      <c r="G3" s="2"/>
      <c r="H3" s="2"/>
      <c r="I3" s="2"/>
      <c r="J3" s="2"/>
    </row>
    <row r="4" spans="1:10" ht="15" x14ac:dyDescent="0.25">
      <c r="A4" s="3"/>
      <c r="B4" s="4"/>
      <c r="C4" s="4"/>
      <c r="D4" s="4"/>
      <c r="E4" s="4"/>
      <c r="F4" s="41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7"/>
      <c r="G5" s="2"/>
      <c r="H5" s="2"/>
      <c r="I5" s="2"/>
      <c r="J5" s="2"/>
    </row>
    <row r="6" spans="1:10" ht="28.5" x14ac:dyDescent="0.2">
      <c r="A6" s="92" t="s">
        <v>134</v>
      </c>
      <c r="B6" s="92"/>
      <c r="C6" s="92"/>
      <c r="D6" s="92"/>
      <c r="E6" s="64" t="s">
        <v>136</v>
      </c>
      <c r="F6" s="12"/>
      <c r="G6" s="2"/>
      <c r="H6" s="43"/>
      <c r="I6" s="2"/>
      <c r="J6" s="2"/>
    </row>
    <row r="7" spans="1:10" ht="14.25" x14ac:dyDescent="0.2">
      <c r="A7" s="93" t="s">
        <v>133</v>
      </c>
      <c r="B7" s="94"/>
      <c r="C7" s="94"/>
      <c r="D7" s="95"/>
      <c r="E7" s="65">
        <v>3</v>
      </c>
      <c r="F7" s="18"/>
      <c r="G7" s="2"/>
      <c r="H7" s="2"/>
      <c r="I7" s="2"/>
      <c r="J7" s="2"/>
    </row>
    <row r="8" spans="1:10" ht="15" x14ac:dyDescent="0.25">
      <c r="A8" s="3"/>
      <c r="B8" s="4"/>
      <c r="C8" s="4"/>
      <c r="D8" s="4"/>
      <c r="E8" s="4"/>
      <c r="F8" s="4"/>
      <c r="G8" s="2"/>
      <c r="H8" s="2"/>
      <c r="I8" s="2"/>
      <c r="J8" s="2"/>
    </row>
    <row r="9" spans="1:10" ht="30" x14ac:dyDescent="0.2">
      <c r="A9" s="57" t="s">
        <v>80</v>
      </c>
      <c r="B9" s="57" t="s">
        <v>5</v>
      </c>
      <c r="C9" s="57" t="s">
        <v>6</v>
      </c>
      <c r="D9" s="69" t="s">
        <v>7</v>
      </c>
      <c r="E9" s="72" t="s">
        <v>87</v>
      </c>
      <c r="F9" s="72" t="s">
        <v>82</v>
      </c>
      <c r="G9" s="2"/>
      <c r="H9" s="2"/>
      <c r="I9" s="2"/>
      <c r="J9" s="2"/>
    </row>
    <row r="10" spans="1:10" ht="14.25" x14ac:dyDescent="0.2">
      <c r="A10" s="22" t="s">
        <v>149</v>
      </c>
      <c r="B10" s="23" t="s">
        <v>140</v>
      </c>
      <c r="C10" s="68">
        <v>1</v>
      </c>
      <c r="D10" s="70">
        <v>2</v>
      </c>
      <c r="E10" s="25">
        <f>+D10*C10</f>
        <v>2</v>
      </c>
      <c r="F10" s="25">
        <v>2</v>
      </c>
      <c r="G10" s="27"/>
      <c r="H10" s="2"/>
      <c r="I10" s="2"/>
      <c r="J10" s="2"/>
    </row>
    <row r="11" spans="1:10" ht="14.25" x14ac:dyDescent="0.2">
      <c r="A11" s="22" t="s">
        <v>152</v>
      </c>
      <c r="B11" s="23" t="s">
        <v>140</v>
      </c>
      <c r="C11" s="68">
        <v>1</v>
      </c>
      <c r="D11" s="70">
        <v>15</v>
      </c>
      <c r="E11" s="25">
        <f t="shared" ref="E11:E13" si="0">+D11*C11</f>
        <v>15</v>
      </c>
      <c r="F11" s="25">
        <v>15</v>
      </c>
      <c r="G11" s="27"/>
      <c r="H11" s="2"/>
      <c r="I11" s="2"/>
      <c r="J11" s="2"/>
    </row>
    <row r="12" spans="1:10" ht="14.25" x14ac:dyDescent="0.2">
      <c r="A12" s="22" t="s">
        <v>153</v>
      </c>
      <c r="B12" s="23" t="s">
        <v>140</v>
      </c>
      <c r="C12" s="68">
        <v>3</v>
      </c>
      <c r="D12" s="77">
        <v>23</v>
      </c>
      <c r="E12" s="25">
        <f t="shared" si="0"/>
        <v>69</v>
      </c>
      <c r="F12" s="25">
        <v>69</v>
      </c>
      <c r="G12" s="27"/>
      <c r="H12" s="2"/>
      <c r="I12" s="2"/>
      <c r="J12" s="2"/>
    </row>
    <row r="13" spans="1:10" ht="14.25" x14ac:dyDescent="0.2">
      <c r="A13" s="22" t="s">
        <v>154</v>
      </c>
      <c r="B13" s="23" t="s">
        <v>140</v>
      </c>
      <c r="C13" s="68">
        <v>10</v>
      </c>
      <c r="D13" s="70">
        <v>2</v>
      </c>
      <c r="E13" s="25">
        <f t="shared" si="0"/>
        <v>20</v>
      </c>
      <c r="F13" s="74">
        <v>20</v>
      </c>
      <c r="G13" s="27"/>
      <c r="H13" s="2"/>
      <c r="I13" s="2"/>
      <c r="J13" s="2"/>
    </row>
    <row r="14" spans="1:10" ht="15" x14ac:dyDescent="0.25">
      <c r="A14" s="2"/>
      <c r="B14" s="87"/>
      <c r="C14" s="2"/>
      <c r="D14" s="59" t="s">
        <v>35</v>
      </c>
      <c r="E14" s="73">
        <f>SUM(E10:E13)</f>
        <v>106</v>
      </c>
      <c r="F14" s="73">
        <f>SUM(F10:F13)</f>
        <v>106</v>
      </c>
      <c r="G14" s="2"/>
      <c r="H14" s="2"/>
      <c r="I14" s="2"/>
      <c r="J14" s="2"/>
    </row>
    <row r="15" spans="1:10" ht="15" x14ac:dyDescent="0.25">
      <c r="A15" s="2"/>
      <c r="B15" s="87"/>
      <c r="C15" s="2"/>
      <c r="D15" s="33"/>
      <c r="E15" s="71"/>
      <c r="F15" s="26"/>
      <c r="G15" s="2"/>
      <c r="H15" s="2"/>
      <c r="I15" s="2"/>
      <c r="J15" s="2"/>
    </row>
    <row r="16" spans="1:10" ht="15" x14ac:dyDescent="0.25">
      <c r="A16" s="33"/>
      <c r="B16" s="3"/>
      <c r="C16" s="33"/>
      <c r="D16" s="33"/>
      <c r="E16" s="34"/>
      <c r="F16" s="26"/>
      <c r="G16" s="2"/>
      <c r="H16" s="2"/>
      <c r="I16" s="2"/>
      <c r="J16" s="2"/>
    </row>
    <row r="17" spans="1:10" ht="45" x14ac:dyDescent="0.2">
      <c r="A17" s="57" t="s">
        <v>36</v>
      </c>
      <c r="B17" s="57" t="s">
        <v>5</v>
      </c>
      <c r="C17" s="57" t="s">
        <v>6</v>
      </c>
      <c r="D17" s="57" t="s">
        <v>37</v>
      </c>
      <c r="E17" s="57" t="s">
        <v>38</v>
      </c>
      <c r="F17" s="86" t="s">
        <v>39</v>
      </c>
      <c r="G17" s="86" t="s">
        <v>40</v>
      </c>
      <c r="H17" s="86" t="s">
        <v>81</v>
      </c>
      <c r="I17" s="86" t="s">
        <v>42</v>
      </c>
      <c r="J17" s="72" t="s">
        <v>82</v>
      </c>
    </row>
    <row r="18" spans="1:10" ht="18.75" customHeight="1" x14ac:dyDescent="0.2">
      <c r="A18" s="28" t="s">
        <v>150</v>
      </c>
      <c r="B18" s="23" t="s">
        <v>144</v>
      </c>
      <c r="C18" s="24">
        <v>60</v>
      </c>
      <c r="D18" s="36">
        <v>9507.66</v>
      </c>
      <c r="E18" s="24">
        <f>+D18/30.5</f>
        <v>311.72655737704918</v>
      </c>
      <c r="F18" s="24">
        <f>+E18/8</f>
        <v>38.965819672131147</v>
      </c>
      <c r="G18" s="24">
        <f>+F18/60</f>
        <v>0.64943032786885246</v>
      </c>
      <c r="H18" s="24">
        <f>+G18*C18</f>
        <v>38.965819672131147</v>
      </c>
      <c r="I18" s="78">
        <v>1</v>
      </c>
      <c r="J18" s="80">
        <f>+H18*I18</f>
        <v>38.965819672131147</v>
      </c>
    </row>
    <row r="19" spans="1:10" ht="27.75" customHeight="1" x14ac:dyDescent="0.2">
      <c r="A19" s="28" t="s">
        <v>151</v>
      </c>
      <c r="B19" s="23" t="s">
        <v>144</v>
      </c>
      <c r="C19" s="24">
        <v>60</v>
      </c>
      <c r="D19" s="36">
        <v>17350.48</v>
      </c>
      <c r="E19" s="24">
        <f>+D19/30.5</f>
        <v>568.86819672131151</v>
      </c>
      <c r="F19" s="24">
        <f>+E19/8</f>
        <v>71.108524590163938</v>
      </c>
      <c r="G19" s="24">
        <f>+F19/60</f>
        <v>1.1851420765027323</v>
      </c>
      <c r="H19" s="24">
        <f>+G19*C19</f>
        <v>71.108524590163938</v>
      </c>
      <c r="I19" s="78">
        <v>1</v>
      </c>
      <c r="J19" s="80">
        <f>+H19*I19</f>
        <v>71.108524590163938</v>
      </c>
    </row>
    <row r="20" spans="1:10" ht="14.25" x14ac:dyDescent="0.2">
      <c r="A20" s="28" t="s">
        <v>145</v>
      </c>
      <c r="B20" s="23" t="s">
        <v>144</v>
      </c>
      <c r="C20" s="24">
        <v>60</v>
      </c>
      <c r="D20" s="36">
        <v>4199.1499999999996</v>
      </c>
      <c r="E20" s="24">
        <v>137.67704918032786</v>
      </c>
      <c r="F20" s="24">
        <v>17.209631147540982</v>
      </c>
      <c r="G20" s="24">
        <f>+F20/60</f>
        <v>0.28682718579234973</v>
      </c>
      <c r="H20" s="24">
        <f>+G20*C20</f>
        <v>17.209631147540982</v>
      </c>
      <c r="I20" s="78">
        <v>3</v>
      </c>
      <c r="J20" s="80">
        <f>+H20*I20</f>
        <v>51.628893442622946</v>
      </c>
    </row>
    <row r="21" spans="1:10" ht="14.25" x14ac:dyDescent="0.2">
      <c r="A21" s="28" t="s">
        <v>155</v>
      </c>
      <c r="B21" s="23" t="s">
        <v>144</v>
      </c>
      <c r="C21" s="24">
        <v>45</v>
      </c>
      <c r="D21" s="36">
        <v>27995.678046748675</v>
      </c>
      <c r="E21" s="24">
        <f>+D21/30.5</f>
        <v>917.89108349995661</v>
      </c>
      <c r="F21" s="24">
        <f>+E21/8</f>
        <v>114.73638543749458</v>
      </c>
      <c r="G21" s="24">
        <f>+F21/60</f>
        <v>1.9122730906249097</v>
      </c>
      <c r="H21" s="24">
        <f>+G21*C21</f>
        <v>86.052289078120936</v>
      </c>
      <c r="I21" s="78">
        <v>1</v>
      </c>
      <c r="J21" s="80">
        <f>+H21*I21</f>
        <v>86.052289078120936</v>
      </c>
    </row>
    <row r="22" spans="1:10" ht="15" x14ac:dyDescent="0.25">
      <c r="A22" s="2"/>
      <c r="B22" s="87"/>
      <c r="C22" s="2"/>
      <c r="D22" s="2"/>
      <c r="E22" s="2"/>
      <c r="F22" s="2"/>
      <c r="G22" s="75" t="s">
        <v>35</v>
      </c>
      <c r="H22" s="76"/>
      <c r="I22" s="76"/>
      <c r="J22" s="79">
        <f>SUM(J18:J21)</f>
        <v>247.75552678303896</v>
      </c>
    </row>
    <row r="23" spans="1:10" ht="14.25" x14ac:dyDescent="0.2">
      <c r="A23" s="2"/>
      <c r="B23" s="87"/>
      <c r="C23" s="2"/>
      <c r="D23" s="2"/>
      <c r="E23" s="2"/>
      <c r="F23" s="2"/>
      <c r="G23" s="2"/>
      <c r="H23" s="2"/>
      <c r="I23" s="2"/>
      <c r="J23" s="2"/>
    </row>
    <row r="24" spans="1:10" ht="15" x14ac:dyDescent="0.25">
      <c r="A24" s="33"/>
      <c r="B24" s="3"/>
      <c r="C24" s="33"/>
      <c r="D24" s="33"/>
      <c r="E24" s="34"/>
      <c r="F24" s="26"/>
      <c r="G24" s="2"/>
      <c r="H24" s="2"/>
      <c r="I24" s="2"/>
      <c r="J24" s="2"/>
    </row>
    <row r="25" spans="1:10" ht="14.2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ht="14.2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ht="15" x14ac:dyDescent="0.25">
      <c r="A27" s="2"/>
      <c r="B27" s="90" t="s">
        <v>49</v>
      </c>
      <c r="C27" s="90"/>
      <c r="D27" s="90"/>
      <c r="E27" s="42">
        <f>+F14</f>
        <v>106</v>
      </c>
      <c r="F27" s="2"/>
      <c r="G27" s="2"/>
      <c r="H27" s="2"/>
      <c r="I27" s="2"/>
      <c r="J27" s="2"/>
    </row>
    <row r="28" spans="1:10" ht="15" x14ac:dyDescent="0.25">
      <c r="A28" s="2"/>
      <c r="B28" s="90" t="s">
        <v>50</v>
      </c>
      <c r="C28" s="90"/>
      <c r="D28" s="90"/>
      <c r="E28" s="45">
        <f>+J22</f>
        <v>247.75552678303896</v>
      </c>
      <c r="F28" s="2"/>
      <c r="G28" s="2"/>
      <c r="H28" s="2"/>
      <c r="I28" s="2"/>
      <c r="J28" s="2"/>
    </row>
    <row r="29" spans="1:10" ht="15" x14ac:dyDescent="0.25">
      <c r="A29" s="2"/>
      <c r="B29" s="90" t="s">
        <v>135</v>
      </c>
      <c r="C29" s="90"/>
      <c r="D29" s="90"/>
      <c r="E29" s="84">
        <f>SUM(E27:E28)</f>
        <v>353.75552678303893</v>
      </c>
      <c r="F29" s="2" t="s">
        <v>165</v>
      </c>
      <c r="G29" s="42"/>
      <c r="H29" s="2"/>
      <c r="I29" s="2"/>
      <c r="J29" s="2"/>
    </row>
  </sheetData>
  <mergeCells count="6">
    <mergeCell ref="B29:D29"/>
    <mergeCell ref="A3:E3"/>
    <mergeCell ref="A6:D6"/>
    <mergeCell ref="A7:D7"/>
    <mergeCell ref="B27:D27"/>
    <mergeCell ref="B28:D2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A13" zoomScale="80" zoomScaleNormal="80" workbookViewId="0">
      <selection activeCell="F29" sqref="F29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91" t="s">
        <v>0</v>
      </c>
      <c r="B3" s="91"/>
      <c r="C3" s="91"/>
      <c r="D3" s="91"/>
      <c r="E3" s="91"/>
      <c r="F3" s="66"/>
      <c r="G3" s="2"/>
      <c r="H3" s="2"/>
      <c r="I3" s="2"/>
      <c r="J3" s="2"/>
    </row>
    <row r="4" spans="1:10" ht="15" x14ac:dyDescent="0.25">
      <c r="A4" s="3"/>
      <c r="B4" s="4"/>
      <c r="C4" s="4"/>
      <c r="D4" s="4"/>
      <c r="E4" s="4"/>
      <c r="F4" s="41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7"/>
      <c r="G5" s="2"/>
      <c r="H5" s="2"/>
      <c r="I5" s="2"/>
      <c r="J5" s="2"/>
    </row>
    <row r="6" spans="1:10" ht="28.5" x14ac:dyDescent="0.2">
      <c r="A6" s="92" t="s">
        <v>134</v>
      </c>
      <c r="B6" s="92"/>
      <c r="C6" s="92"/>
      <c r="D6" s="92"/>
      <c r="E6" s="64" t="s">
        <v>136</v>
      </c>
      <c r="F6" s="12"/>
      <c r="G6" s="2"/>
      <c r="H6" s="43"/>
      <c r="I6" s="2"/>
      <c r="J6" s="2"/>
    </row>
    <row r="7" spans="1:10" ht="14.25" x14ac:dyDescent="0.2">
      <c r="A7" s="93" t="s">
        <v>133</v>
      </c>
      <c r="B7" s="94"/>
      <c r="C7" s="94"/>
      <c r="D7" s="95"/>
      <c r="E7" s="65">
        <v>5</v>
      </c>
      <c r="F7" s="18"/>
      <c r="G7" s="2"/>
      <c r="H7" s="2"/>
      <c r="I7" s="2"/>
      <c r="J7" s="2"/>
    </row>
    <row r="8" spans="1:10" ht="15" x14ac:dyDescent="0.25">
      <c r="A8" s="3"/>
      <c r="B8" s="4"/>
      <c r="C8" s="4"/>
      <c r="D8" s="4"/>
      <c r="E8" s="4"/>
      <c r="F8" s="4"/>
      <c r="G8" s="2"/>
      <c r="H8" s="2"/>
      <c r="I8" s="2"/>
      <c r="J8" s="2"/>
    </row>
    <row r="9" spans="1:10" ht="30" x14ac:dyDescent="0.2">
      <c r="A9" s="57" t="s">
        <v>80</v>
      </c>
      <c r="B9" s="57" t="s">
        <v>5</v>
      </c>
      <c r="C9" s="57" t="s">
        <v>6</v>
      </c>
      <c r="D9" s="69" t="s">
        <v>7</v>
      </c>
      <c r="E9" s="72" t="s">
        <v>87</v>
      </c>
      <c r="F9" s="72" t="s">
        <v>82</v>
      </c>
      <c r="G9" s="2"/>
      <c r="H9" s="2"/>
      <c r="I9" s="2"/>
      <c r="J9" s="2"/>
    </row>
    <row r="10" spans="1:10" ht="14.25" x14ac:dyDescent="0.2">
      <c r="A10" s="22" t="s">
        <v>149</v>
      </c>
      <c r="B10" s="23" t="s">
        <v>140</v>
      </c>
      <c r="C10" s="68">
        <v>1</v>
      </c>
      <c r="D10" s="70">
        <v>2</v>
      </c>
      <c r="E10" s="25">
        <v>2</v>
      </c>
      <c r="F10" s="25">
        <v>2</v>
      </c>
      <c r="G10" s="27"/>
      <c r="H10" s="2"/>
      <c r="I10" s="2"/>
      <c r="J10" s="2"/>
    </row>
    <row r="11" spans="1:10" ht="14.25" x14ac:dyDescent="0.2">
      <c r="A11" s="22" t="s">
        <v>152</v>
      </c>
      <c r="B11" s="23" t="s">
        <v>140</v>
      </c>
      <c r="C11" s="68">
        <v>1</v>
      </c>
      <c r="D11" s="70">
        <v>15</v>
      </c>
      <c r="E11" s="25">
        <v>15</v>
      </c>
      <c r="F11" s="25">
        <v>15</v>
      </c>
      <c r="G11" s="27"/>
      <c r="H11" s="2"/>
      <c r="I11" s="2"/>
      <c r="J11" s="2"/>
    </row>
    <row r="12" spans="1:10" ht="14.25" x14ac:dyDescent="0.2">
      <c r="A12" s="22" t="s">
        <v>153</v>
      </c>
      <c r="B12" s="23" t="s">
        <v>140</v>
      </c>
      <c r="C12" s="68">
        <v>3</v>
      </c>
      <c r="D12" s="77">
        <v>23</v>
      </c>
      <c r="E12" s="25">
        <v>69</v>
      </c>
      <c r="F12" s="25">
        <v>69</v>
      </c>
      <c r="G12" s="27"/>
      <c r="H12" s="2"/>
      <c r="I12" s="2"/>
      <c r="J12" s="2"/>
    </row>
    <row r="13" spans="1:10" ht="14.25" x14ac:dyDescent="0.2">
      <c r="A13" s="22" t="s">
        <v>154</v>
      </c>
      <c r="B13" s="23" t="s">
        <v>140</v>
      </c>
      <c r="C13" s="68">
        <v>10</v>
      </c>
      <c r="D13" s="70">
        <v>2</v>
      </c>
      <c r="E13" s="25">
        <v>20</v>
      </c>
      <c r="F13" s="74">
        <v>20</v>
      </c>
      <c r="G13" s="27"/>
      <c r="H13" s="2"/>
      <c r="I13" s="2"/>
      <c r="J13" s="2"/>
    </row>
    <row r="14" spans="1:10" ht="15" x14ac:dyDescent="0.25">
      <c r="A14" s="2"/>
      <c r="B14" s="87"/>
      <c r="C14" s="2"/>
      <c r="D14" s="59" t="s">
        <v>35</v>
      </c>
      <c r="E14" s="73">
        <f>SUM(E10:E13)</f>
        <v>106</v>
      </c>
      <c r="F14" s="73">
        <f>SUM(F10:F13)</f>
        <v>106</v>
      </c>
      <c r="G14" s="2"/>
      <c r="H14" s="2"/>
      <c r="I14" s="2"/>
      <c r="J14" s="2"/>
    </row>
    <row r="15" spans="1:10" ht="15" x14ac:dyDescent="0.25">
      <c r="A15" s="2"/>
      <c r="B15" s="87"/>
      <c r="C15" s="2"/>
      <c r="D15" s="33"/>
      <c r="E15" s="71"/>
      <c r="F15" s="26"/>
      <c r="G15" s="2"/>
      <c r="H15" s="2"/>
      <c r="I15" s="2"/>
      <c r="J15" s="2"/>
    </row>
    <row r="16" spans="1:10" ht="15" x14ac:dyDescent="0.25">
      <c r="A16" s="33"/>
      <c r="B16" s="3"/>
      <c r="C16" s="33"/>
      <c r="D16" s="33"/>
      <c r="E16" s="34"/>
      <c r="F16" s="26"/>
      <c r="G16" s="2"/>
      <c r="H16" s="2"/>
      <c r="I16" s="2"/>
      <c r="J16" s="2"/>
    </row>
    <row r="17" spans="1:10" ht="45" x14ac:dyDescent="0.2">
      <c r="A17" s="57" t="s">
        <v>36</v>
      </c>
      <c r="B17" s="57" t="s">
        <v>5</v>
      </c>
      <c r="C17" s="57" t="s">
        <v>6</v>
      </c>
      <c r="D17" s="57" t="s">
        <v>37</v>
      </c>
      <c r="E17" s="57" t="s">
        <v>38</v>
      </c>
      <c r="F17" s="86" t="s">
        <v>39</v>
      </c>
      <c r="G17" s="86" t="s">
        <v>40</v>
      </c>
      <c r="H17" s="86" t="s">
        <v>81</v>
      </c>
      <c r="I17" s="86" t="s">
        <v>42</v>
      </c>
      <c r="J17" s="72" t="s">
        <v>82</v>
      </c>
    </row>
    <row r="18" spans="1:10" ht="14.25" x14ac:dyDescent="0.2">
      <c r="A18" s="28" t="s">
        <v>150</v>
      </c>
      <c r="B18" s="23" t="s">
        <v>144</v>
      </c>
      <c r="C18" s="24">
        <v>60</v>
      </c>
      <c r="D18" s="36">
        <v>9507.66</v>
      </c>
      <c r="E18" s="24">
        <v>311.72655737704918</v>
      </c>
      <c r="F18" s="24">
        <v>38.965819672131147</v>
      </c>
      <c r="G18" s="24">
        <v>0.64943032786885246</v>
      </c>
      <c r="H18" s="24">
        <v>38.965819672131147</v>
      </c>
      <c r="I18" s="78">
        <v>1</v>
      </c>
      <c r="J18" s="80">
        <v>38.965819672131147</v>
      </c>
    </row>
    <row r="19" spans="1:10" ht="14.25" x14ac:dyDescent="0.2">
      <c r="A19" s="28" t="s">
        <v>151</v>
      </c>
      <c r="B19" s="23" t="s">
        <v>144</v>
      </c>
      <c r="C19" s="24">
        <v>60</v>
      </c>
      <c r="D19" s="36">
        <v>17350.48</v>
      </c>
      <c r="E19" s="24">
        <v>568.86819672131151</v>
      </c>
      <c r="F19" s="24">
        <v>71.108524590163938</v>
      </c>
      <c r="G19" s="24">
        <v>1.1851420765027323</v>
      </c>
      <c r="H19" s="24">
        <v>71.108524590163938</v>
      </c>
      <c r="I19" s="78">
        <v>1</v>
      </c>
      <c r="J19" s="80">
        <v>71.108524590163938</v>
      </c>
    </row>
    <row r="20" spans="1:10" ht="14.25" x14ac:dyDescent="0.2">
      <c r="A20" s="28" t="s">
        <v>145</v>
      </c>
      <c r="B20" s="23" t="s">
        <v>144</v>
      </c>
      <c r="C20" s="24">
        <v>60</v>
      </c>
      <c r="D20" s="36">
        <v>4199.1499999999996</v>
      </c>
      <c r="E20" s="24">
        <v>137.67704918032786</v>
      </c>
      <c r="F20" s="24">
        <v>17.209631147540982</v>
      </c>
      <c r="G20" s="24">
        <v>0.28682718579234973</v>
      </c>
      <c r="H20" s="24">
        <v>17.209631147540982</v>
      </c>
      <c r="I20" s="78">
        <v>3</v>
      </c>
      <c r="J20" s="80">
        <v>51.628893442622946</v>
      </c>
    </row>
    <row r="21" spans="1:10" ht="14.25" x14ac:dyDescent="0.2">
      <c r="A21" s="28" t="s">
        <v>155</v>
      </c>
      <c r="B21" s="23" t="s">
        <v>144</v>
      </c>
      <c r="C21" s="24">
        <v>45</v>
      </c>
      <c r="D21" s="36">
        <v>27995.678046748675</v>
      </c>
      <c r="E21" s="24">
        <v>917.89108349995661</v>
      </c>
      <c r="F21" s="24">
        <v>114.73638543749458</v>
      </c>
      <c r="G21" s="24">
        <v>1.9122730906249097</v>
      </c>
      <c r="H21" s="24">
        <v>86.052289078120936</v>
      </c>
      <c r="I21" s="78">
        <v>1</v>
      </c>
      <c r="J21" s="80">
        <v>86.052289078120936</v>
      </c>
    </row>
    <row r="22" spans="1:10" ht="15" x14ac:dyDescent="0.25">
      <c r="A22" s="2"/>
      <c r="B22" s="87"/>
      <c r="C22" s="2"/>
      <c r="D22" s="2"/>
      <c r="E22" s="2"/>
      <c r="F22" s="2"/>
      <c r="G22" s="75" t="s">
        <v>35</v>
      </c>
      <c r="H22" s="76"/>
      <c r="I22" s="76"/>
      <c r="J22" s="79">
        <f>SUM(J18:J21)</f>
        <v>247.75552678303896</v>
      </c>
    </row>
    <row r="23" spans="1:10" ht="14.25" x14ac:dyDescent="0.2">
      <c r="A23" s="2"/>
      <c r="B23" s="87"/>
      <c r="C23" s="2"/>
      <c r="D23" s="2"/>
      <c r="E23" s="2"/>
      <c r="F23" s="2"/>
      <c r="G23" s="2"/>
      <c r="H23" s="2"/>
      <c r="I23" s="2"/>
      <c r="J23" s="2"/>
    </row>
    <row r="24" spans="1:10" ht="15" x14ac:dyDescent="0.25">
      <c r="A24" s="33"/>
      <c r="B24" s="3"/>
      <c r="C24" s="33"/>
      <c r="D24" s="33"/>
      <c r="E24" s="34"/>
      <c r="F24" s="26"/>
      <c r="G24" s="2"/>
      <c r="H24" s="2"/>
      <c r="I24" s="2"/>
      <c r="J24" s="2"/>
    </row>
    <row r="25" spans="1:10" ht="14.2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ht="14.2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ht="15" x14ac:dyDescent="0.25">
      <c r="A27" s="2"/>
      <c r="B27" s="90" t="s">
        <v>49</v>
      </c>
      <c r="C27" s="90"/>
      <c r="D27" s="90"/>
      <c r="E27" s="42">
        <f>+F14</f>
        <v>106</v>
      </c>
      <c r="F27" s="2"/>
      <c r="G27" s="2"/>
      <c r="H27" s="2"/>
      <c r="I27" s="2"/>
      <c r="J27" s="2"/>
    </row>
    <row r="28" spans="1:10" ht="15" x14ac:dyDescent="0.25">
      <c r="A28" s="2"/>
      <c r="B28" s="90" t="s">
        <v>50</v>
      </c>
      <c r="C28" s="90"/>
      <c r="D28" s="90"/>
      <c r="E28" s="45">
        <f>+J22</f>
        <v>247.75552678303896</v>
      </c>
      <c r="F28" s="2"/>
      <c r="G28" s="2"/>
      <c r="H28" s="2"/>
      <c r="I28" s="2"/>
      <c r="J28" s="2"/>
    </row>
    <row r="29" spans="1:10" ht="15" x14ac:dyDescent="0.25">
      <c r="A29" s="2"/>
      <c r="B29" s="90" t="s">
        <v>135</v>
      </c>
      <c r="C29" s="90"/>
      <c r="D29" s="90"/>
      <c r="E29" s="84">
        <f>SUM(E27:E28)</f>
        <v>353.75552678303893</v>
      </c>
      <c r="F29" s="2" t="s">
        <v>165</v>
      </c>
      <c r="G29" s="42"/>
      <c r="H29" s="2"/>
      <c r="I29" s="2"/>
      <c r="J29" s="2"/>
    </row>
  </sheetData>
  <mergeCells count="6">
    <mergeCell ref="B29:D29"/>
    <mergeCell ref="A3:E3"/>
    <mergeCell ref="A6:D6"/>
    <mergeCell ref="A7:D7"/>
    <mergeCell ref="B27:D27"/>
    <mergeCell ref="B28:D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3:I30"/>
  <sheetViews>
    <sheetView zoomScale="80" zoomScaleNormal="80" workbookViewId="0">
      <selection activeCell="E10" sqref="E10"/>
    </sheetView>
  </sheetViews>
  <sheetFormatPr baseColWidth="10" defaultRowHeight="14.25" x14ac:dyDescent="0.2"/>
  <cols>
    <col min="1" max="1" width="66.140625" style="2" customWidth="1"/>
    <col min="2" max="3" width="14.28515625" style="2" customWidth="1"/>
    <col min="4" max="4" width="18.28515625" style="2" customWidth="1"/>
    <col min="5" max="5" width="16.7109375" style="2" customWidth="1"/>
    <col min="6" max="6" width="20.5703125" style="2" customWidth="1"/>
    <col min="7" max="7" width="14.28515625" style="2" customWidth="1"/>
    <col min="8" max="8" width="13.85546875" style="2" customWidth="1"/>
    <col min="9" max="9" width="14.28515625" style="2" customWidth="1"/>
    <col min="10" max="16384" width="11.42578125" style="2"/>
  </cols>
  <sheetData>
    <row r="3" spans="1:9" ht="15" x14ac:dyDescent="0.25">
      <c r="A3" s="91" t="s">
        <v>0</v>
      </c>
      <c r="B3" s="91"/>
      <c r="C3" s="91"/>
      <c r="D3" s="91"/>
      <c r="E3" s="91"/>
      <c r="F3" s="66"/>
    </row>
    <row r="4" spans="1:9" ht="15" x14ac:dyDescent="0.25">
      <c r="A4" s="3"/>
      <c r="B4" s="4"/>
      <c r="C4" s="4"/>
      <c r="D4" s="4"/>
      <c r="E4" s="4"/>
      <c r="F4" s="41"/>
    </row>
    <row r="5" spans="1:9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7"/>
    </row>
    <row r="6" spans="1:9" x14ac:dyDescent="0.2">
      <c r="A6" s="92" t="s">
        <v>83</v>
      </c>
      <c r="B6" s="92"/>
      <c r="C6" s="92"/>
      <c r="D6" s="92"/>
      <c r="E6" s="64" t="s">
        <v>84</v>
      </c>
      <c r="F6" s="12"/>
      <c r="G6" s="43"/>
    </row>
    <row r="7" spans="1:9" x14ac:dyDescent="0.2">
      <c r="A7" s="93" t="s">
        <v>86</v>
      </c>
      <c r="B7" s="94"/>
      <c r="C7" s="94"/>
      <c r="D7" s="95"/>
      <c r="E7" s="65">
        <v>1</v>
      </c>
      <c r="F7" s="18"/>
    </row>
    <row r="8" spans="1:9" ht="15" x14ac:dyDescent="0.25">
      <c r="A8" s="3"/>
      <c r="B8" s="4"/>
      <c r="C8" s="4"/>
      <c r="D8" s="4"/>
      <c r="E8" s="4"/>
      <c r="F8" s="4"/>
    </row>
    <row r="9" spans="1:9" ht="30" x14ac:dyDescent="0.2">
      <c r="A9" s="57" t="s">
        <v>80</v>
      </c>
      <c r="B9" s="57" t="s">
        <v>5</v>
      </c>
      <c r="C9" s="57" t="s">
        <v>6</v>
      </c>
      <c r="D9" s="69" t="s">
        <v>7</v>
      </c>
      <c r="E9" s="72" t="s">
        <v>87</v>
      </c>
      <c r="F9" s="72" t="s">
        <v>82</v>
      </c>
    </row>
    <row r="10" spans="1:9" x14ac:dyDescent="0.2">
      <c r="A10" s="22" t="s">
        <v>88</v>
      </c>
      <c r="B10" s="23" t="s">
        <v>85</v>
      </c>
      <c r="C10" s="68">
        <v>3</v>
      </c>
      <c r="D10" s="70">
        <v>1350</v>
      </c>
      <c r="E10" s="25">
        <f>+D10*C10/10</f>
        <v>405</v>
      </c>
      <c r="F10" s="25">
        <f>+E10/$E$7</f>
        <v>405</v>
      </c>
    </row>
    <row r="11" spans="1:9" x14ac:dyDescent="0.2">
      <c r="A11" s="22" t="s">
        <v>89</v>
      </c>
      <c r="B11" s="23" t="s">
        <v>85</v>
      </c>
      <c r="C11" s="68">
        <v>3</v>
      </c>
      <c r="D11" s="70">
        <v>858</v>
      </c>
      <c r="E11" s="25">
        <f>+D11*C11/10</f>
        <v>257.39999999999998</v>
      </c>
      <c r="F11" s="25">
        <f>+E11/$E$7</f>
        <v>257.39999999999998</v>
      </c>
    </row>
    <row r="12" spans="1:9" x14ac:dyDescent="0.2">
      <c r="A12" s="22" t="s">
        <v>90</v>
      </c>
      <c r="B12" s="23" t="s">
        <v>79</v>
      </c>
      <c r="C12" s="68">
        <v>10</v>
      </c>
      <c r="D12" s="77">
        <v>22</v>
      </c>
      <c r="E12" s="25">
        <f>+D12*C12</f>
        <v>220</v>
      </c>
      <c r="F12" s="25">
        <f>+E12/$E$7</f>
        <v>220</v>
      </c>
    </row>
    <row r="13" spans="1:9" ht="15" x14ac:dyDescent="0.25">
      <c r="B13" s="29"/>
      <c r="D13" s="59" t="s">
        <v>35</v>
      </c>
      <c r="E13" s="73">
        <f>SUM(E10:E12)</f>
        <v>882.4</v>
      </c>
      <c r="F13" s="73">
        <f>SUM(F10:F12)</f>
        <v>882.4</v>
      </c>
    </row>
    <row r="14" spans="1:9" ht="15" x14ac:dyDescent="0.25">
      <c r="B14" s="29"/>
      <c r="D14" s="33"/>
      <c r="E14" s="71"/>
      <c r="F14" s="26"/>
    </row>
    <row r="15" spans="1:9" ht="15" x14ac:dyDescent="0.25">
      <c r="A15" s="33"/>
      <c r="B15" s="3"/>
      <c r="C15" s="33"/>
      <c r="D15" s="33"/>
      <c r="E15" s="34"/>
      <c r="F15" s="26"/>
    </row>
    <row r="16" spans="1:9" ht="62.25" customHeight="1" x14ac:dyDescent="0.2">
      <c r="A16" s="57" t="s">
        <v>36</v>
      </c>
      <c r="B16" s="57" t="s">
        <v>5</v>
      </c>
      <c r="C16" s="57" t="s">
        <v>6</v>
      </c>
      <c r="D16" s="86" t="s">
        <v>157</v>
      </c>
      <c r="E16" s="101" t="s">
        <v>158</v>
      </c>
      <c r="F16" s="102"/>
      <c r="G16" s="58" t="s">
        <v>81</v>
      </c>
      <c r="H16" s="58" t="s">
        <v>42</v>
      </c>
      <c r="I16" s="72" t="s">
        <v>82</v>
      </c>
    </row>
    <row r="17" spans="1:9" ht="15.75" customHeight="1" x14ac:dyDescent="0.2">
      <c r="A17" s="28" t="s">
        <v>156</v>
      </c>
      <c r="B17" s="23">
        <v>1</v>
      </c>
      <c r="C17" s="24">
        <v>1</v>
      </c>
      <c r="D17" s="36">
        <v>137.68</v>
      </c>
      <c r="E17" s="103">
        <f>+D17*2</f>
        <v>275.36</v>
      </c>
      <c r="F17" s="104"/>
      <c r="G17" s="24">
        <v>275.36</v>
      </c>
      <c r="H17" s="78">
        <v>1</v>
      </c>
      <c r="I17" s="80">
        <f>+G17*H17</f>
        <v>275.36</v>
      </c>
    </row>
    <row r="18" spans="1:9" ht="15" x14ac:dyDescent="0.25">
      <c r="B18" s="29"/>
      <c r="G18" s="76" t="s">
        <v>35</v>
      </c>
      <c r="H18" s="76"/>
      <c r="I18" s="79">
        <f>SUM(I17:I17)</f>
        <v>275.36</v>
      </c>
    </row>
    <row r="19" spans="1:9" x14ac:dyDescent="0.2">
      <c r="B19" s="29"/>
    </row>
    <row r="20" spans="1:9" ht="15" x14ac:dyDescent="0.25">
      <c r="A20" s="33"/>
      <c r="B20" s="3"/>
      <c r="C20" s="33"/>
      <c r="D20" s="33"/>
      <c r="E20" s="34"/>
      <c r="F20" s="26"/>
    </row>
    <row r="21" spans="1:9" ht="15" x14ac:dyDescent="0.25">
      <c r="A21" s="61" t="s">
        <v>43</v>
      </c>
      <c r="B21" s="61" t="s">
        <v>5</v>
      </c>
      <c r="C21" s="61" t="s">
        <v>6</v>
      </c>
      <c r="D21" s="61" t="s">
        <v>7</v>
      </c>
      <c r="E21" s="62" t="s">
        <v>44</v>
      </c>
      <c r="F21" s="63"/>
    </row>
    <row r="22" spans="1:9" x14ac:dyDescent="0.2">
      <c r="A22" s="28" t="s">
        <v>159</v>
      </c>
      <c r="B22" s="81">
        <v>1</v>
      </c>
      <c r="C22" s="24">
        <v>1</v>
      </c>
      <c r="D22" s="82">
        <v>500</v>
      </c>
      <c r="E22" s="83">
        <f>+D22*C22</f>
        <v>500</v>
      </c>
    </row>
    <row r="23" spans="1:9" x14ac:dyDescent="0.2">
      <c r="A23" s="28" t="s">
        <v>160</v>
      </c>
      <c r="B23" s="81">
        <v>1</v>
      </c>
      <c r="C23" s="24">
        <v>1</v>
      </c>
      <c r="D23" s="82">
        <v>600</v>
      </c>
      <c r="E23" s="83">
        <f>+D23*C23</f>
        <v>600</v>
      </c>
    </row>
    <row r="24" spans="1:9" ht="15" x14ac:dyDescent="0.25">
      <c r="D24" s="59" t="s">
        <v>35</v>
      </c>
      <c r="E24" s="60">
        <f>SUM(E22:E23)</f>
        <v>1100</v>
      </c>
    </row>
    <row r="27" spans="1:9" ht="14.25" customHeight="1" x14ac:dyDescent="0.25">
      <c r="B27" s="90" t="s">
        <v>49</v>
      </c>
      <c r="C27" s="90"/>
      <c r="D27" s="90"/>
      <c r="E27" s="42">
        <f>+F13</f>
        <v>882.4</v>
      </c>
    </row>
    <row r="28" spans="1:9" ht="14.25" customHeight="1" x14ac:dyDescent="0.25">
      <c r="B28" s="90" t="s">
        <v>50</v>
      </c>
      <c r="C28" s="90"/>
      <c r="D28" s="90"/>
      <c r="E28" s="45">
        <f>+I18</f>
        <v>275.36</v>
      </c>
    </row>
    <row r="29" spans="1:9" ht="14.25" customHeight="1" x14ac:dyDescent="0.25">
      <c r="B29" s="90" t="s">
        <v>51</v>
      </c>
      <c r="C29" s="90"/>
      <c r="D29" s="90"/>
      <c r="E29" s="46">
        <f>+E24</f>
        <v>1100</v>
      </c>
    </row>
    <row r="30" spans="1:9" ht="15.75" customHeight="1" x14ac:dyDescent="0.25">
      <c r="B30" s="90" t="s">
        <v>108</v>
      </c>
      <c r="C30" s="90"/>
      <c r="D30" s="90"/>
      <c r="E30" s="84">
        <f>SUM(E27:E29)</f>
        <v>2257.7600000000002</v>
      </c>
    </row>
  </sheetData>
  <mergeCells count="9">
    <mergeCell ref="B30:D30"/>
    <mergeCell ref="A3:E3"/>
    <mergeCell ref="A6:D6"/>
    <mergeCell ref="A7:D7"/>
    <mergeCell ref="B29:D29"/>
    <mergeCell ref="B28:D28"/>
    <mergeCell ref="B27:D27"/>
    <mergeCell ref="E16:F16"/>
    <mergeCell ref="E17:F17"/>
  </mergeCells>
  <pageMargins left="0.70866141732283472" right="0.70866141732283472" top="0.74803149606299213" bottom="0.74803149606299213" header="0.31496062992125984" footer="0.31496062992125984"/>
  <pageSetup scale="49" orientation="landscape" r:id="rId1"/>
  <headerFooter>
    <oddHeader>&amp;L&amp;G&amp;C&amp;"Arial,Negrita"&amp;12TESORERÍA MUNICIPAL 
DIRECCIÓN DE INGRESOS
TARJETA DE COSTOS POR SERVICIO</oddHeader>
    <oddFooter>&amp;C&amp;"Arial,Negrita"&amp;12PÁGINA  &amp;P DE &amp;N</oddFoot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3:N80"/>
  <sheetViews>
    <sheetView zoomScaleNormal="100" workbookViewId="0">
      <selection activeCell="D18" sqref="D18"/>
    </sheetView>
  </sheetViews>
  <sheetFormatPr baseColWidth="10" defaultRowHeight="14.25" x14ac:dyDescent="0.2"/>
  <cols>
    <col min="1" max="1" width="66.140625" style="2" customWidth="1"/>
    <col min="2" max="3" width="14.28515625" style="2" customWidth="1"/>
    <col min="4" max="4" width="16.85546875" style="2" customWidth="1"/>
    <col min="5" max="5" width="16.140625" style="2" customWidth="1"/>
    <col min="6" max="10" width="14.28515625" style="2" customWidth="1"/>
    <col min="11" max="16384" width="11.42578125" style="2"/>
  </cols>
  <sheetData>
    <row r="3" spans="1:7" ht="15" x14ac:dyDescent="0.25">
      <c r="A3" s="96" t="s">
        <v>0</v>
      </c>
      <c r="B3" s="96"/>
      <c r="C3" s="96"/>
      <c r="D3" s="96"/>
      <c r="E3" s="96"/>
      <c r="F3" s="1"/>
    </row>
    <row r="4" spans="1:7" ht="15" x14ac:dyDescent="0.25">
      <c r="A4" s="3"/>
      <c r="B4" s="4"/>
      <c r="C4" s="4"/>
      <c r="D4" s="4"/>
      <c r="E4" s="4"/>
      <c r="F4" s="4"/>
    </row>
    <row r="5" spans="1:7" ht="15" x14ac:dyDescent="0.25">
      <c r="A5" s="5" t="s">
        <v>1</v>
      </c>
      <c r="B5" s="6" t="s">
        <v>2</v>
      </c>
      <c r="C5" s="7">
        <f>+'[1]1'!C7</f>
        <v>1</v>
      </c>
      <c r="D5" s="8"/>
      <c r="E5" s="9" t="s">
        <v>3</v>
      </c>
      <c r="F5" s="10"/>
    </row>
    <row r="6" spans="1:7" x14ac:dyDescent="0.2">
      <c r="A6" s="97" t="s">
        <v>69</v>
      </c>
      <c r="B6" s="98"/>
      <c r="C6" s="98"/>
      <c r="D6" s="99"/>
      <c r="E6" s="11" t="s">
        <v>71</v>
      </c>
      <c r="F6" s="12"/>
    </row>
    <row r="7" spans="1:7" x14ac:dyDescent="0.2">
      <c r="A7" s="13" t="s">
        <v>70</v>
      </c>
      <c r="B7" s="14"/>
      <c r="C7" s="15"/>
      <c r="D7" s="16"/>
      <c r="E7" s="17">
        <v>180</v>
      </c>
      <c r="F7" s="18"/>
    </row>
    <row r="8" spans="1:7" ht="15" x14ac:dyDescent="0.25">
      <c r="A8" s="3"/>
      <c r="B8" s="4"/>
      <c r="C8" s="4"/>
      <c r="D8" s="4"/>
      <c r="E8" s="4"/>
      <c r="F8" s="4"/>
    </row>
    <row r="9" spans="1:7" ht="45" x14ac:dyDescent="0.2">
      <c r="A9" s="19" t="s">
        <v>4</v>
      </c>
      <c r="B9" s="19" t="s">
        <v>5</v>
      </c>
      <c r="C9" s="19" t="s">
        <v>6</v>
      </c>
      <c r="D9" s="19" t="s">
        <v>7</v>
      </c>
      <c r="E9" s="20" t="s">
        <v>8</v>
      </c>
      <c r="F9" s="21" t="s">
        <v>9</v>
      </c>
    </row>
    <row r="10" spans="1:7" x14ac:dyDescent="0.2">
      <c r="A10" s="22" t="s">
        <v>10</v>
      </c>
      <c r="B10" s="23" t="s">
        <v>11</v>
      </c>
      <c r="C10" s="24">
        <v>5</v>
      </c>
      <c r="D10" s="25">
        <v>7.5</v>
      </c>
      <c r="E10" s="25">
        <f>+ROUND(C10*D10,2)</f>
        <v>37.5</v>
      </c>
      <c r="F10" s="26">
        <f>+E10/$E$7</f>
        <v>0.20833333333333334</v>
      </c>
      <c r="G10" s="27"/>
    </row>
    <row r="11" spans="1:7" x14ac:dyDescent="0.2">
      <c r="A11" s="22" t="s">
        <v>12</v>
      </c>
      <c r="B11" s="23" t="s">
        <v>11</v>
      </c>
      <c r="C11" s="24">
        <v>1</v>
      </c>
      <c r="D11" s="25">
        <v>18.5</v>
      </c>
      <c r="E11" s="25">
        <f t="shared" ref="E11:E25" si="0">+ROUND(C11*D11,2)</f>
        <v>18.5</v>
      </c>
      <c r="F11" s="26">
        <f t="shared" ref="F11:F28" si="1">+E11/$E$7</f>
        <v>0.10277777777777777</v>
      </c>
      <c r="G11" s="27"/>
    </row>
    <row r="12" spans="1:7" x14ac:dyDescent="0.2">
      <c r="A12" s="22" t="s">
        <v>13</v>
      </c>
      <c r="B12" s="23" t="s">
        <v>14</v>
      </c>
      <c r="C12" s="24">
        <v>12</v>
      </c>
      <c r="D12" s="25">
        <v>9</v>
      </c>
      <c r="E12" s="25">
        <f t="shared" si="0"/>
        <v>108</v>
      </c>
      <c r="F12" s="26">
        <f t="shared" si="1"/>
        <v>0.6</v>
      </c>
      <c r="G12" s="27"/>
    </row>
    <row r="13" spans="1:7" x14ac:dyDescent="0.2">
      <c r="A13" s="22" t="s">
        <v>15</v>
      </c>
      <c r="B13" s="23" t="s">
        <v>11</v>
      </c>
      <c r="C13" s="24">
        <v>0.5</v>
      </c>
      <c r="D13" s="25">
        <v>12.1</v>
      </c>
      <c r="E13" s="25">
        <f t="shared" si="0"/>
        <v>6.05</v>
      </c>
      <c r="F13" s="26">
        <f t="shared" si="1"/>
        <v>3.3611111111111112E-2</v>
      </c>
      <c r="G13" s="27"/>
    </row>
    <row r="14" spans="1:7" x14ac:dyDescent="0.2">
      <c r="A14" s="22" t="s">
        <v>16</v>
      </c>
      <c r="B14" s="23" t="s">
        <v>14</v>
      </c>
      <c r="C14" s="24">
        <v>12</v>
      </c>
      <c r="D14" s="25">
        <v>10.5</v>
      </c>
      <c r="E14" s="25">
        <f t="shared" si="0"/>
        <v>126</v>
      </c>
      <c r="F14" s="26">
        <f t="shared" si="1"/>
        <v>0.7</v>
      </c>
      <c r="G14" s="27"/>
    </row>
    <row r="15" spans="1:7" x14ac:dyDescent="0.2">
      <c r="A15" s="22" t="s">
        <v>17</v>
      </c>
      <c r="B15" s="23" t="s">
        <v>18</v>
      </c>
      <c r="C15" s="24">
        <v>1</v>
      </c>
      <c r="D15" s="25">
        <v>6.2</v>
      </c>
      <c r="E15" s="25">
        <f t="shared" si="0"/>
        <v>6.2</v>
      </c>
      <c r="F15" s="26">
        <f t="shared" si="1"/>
        <v>3.4444444444444444E-2</v>
      </c>
      <c r="G15" s="27"/>
    </row>
    <row r="16" spans="1:7" x14ac:dyDescent="0.2">
      <c r="A16" s="22" t="s">
        <v>19</v>
      </c>
      <c r="B16" s="23" t="s">
        <v>18</v>
      </c>
      <c r="C16" s="24">
        <v>1</v>
      </c>
      <c r="D16" s="25">
        <v>12.5</v>
      </c>
      <c r="E16" s="25">
        <f t="shared" si="0"/>
        <v>12.5</v>
      </c>
      <c r="F16" s="26">
        <f t="shared" si="1"/>
        <v>6.9444444444444448E-2</v>
      </c>
      <c r="G16" s="27"/>
    </row>
    <row r="17" spans="1:10" x14ac:dyDescent="0.2">
      <c r="A17" s="22" t="s">
        <v>20</v>
      </c>
      <c r="B17" s="23" t="s">
        <v>21</v>
      </c>
      <c r="C17" s="24">
        <v>2</v>
      </c>
      <c r="D17" s="25">
        <v>22.5</v>
      </c>
      <c r="E17" s="25">
        <f t="shared" si="0"/>
        <v>45</v>
      </c>
      <c r="F17" s="26">
        <f t="shared" si="1"/>
        <v>0.25</v>
      </c>
      <c r="G17" s="27"/>
    </row>
    <row r="18" spans="1:10" x14ac:dyDescent="0.2">
      <c r="A18" s="22" t="s">
        <v>22</v>
      </c>
      <c r="B18" s="23" t="s">
        <v>18</v>
      </c>
      <c r="C18" s="24">
        <v>0.02</v>
      </c>
      <c r="D18" s="25">
        <v>18</v>
      </c>
      <c r="E18" s="25">
        <f t="shared" si="0"/>
        <v>0.36</v>
      </c>
      <c r="F18" s="26">
        <f t="shared" si="1"/>
        <v>2E-3</v>
      </c>
      <c r="G18" s="27"/>
    </row>
    <row r="19" spans="1:10" x14ac:dyDescent="0.2">
      <c r="A19" s="22" t="s">
        <v>23</v>
      </c>
      <c r="B19" s="23" t="s">
        <v>18</v>
      </c>
      <c r="C19" s="24">
        <v>1</v>
      </c>
      <c r="D19" s="25">
        <v>13.333</v>
      </c>
      <c r="E19" s="25">
        <f t="shared" si="0"/>
        <v>13.33</v>
      </c>
      <c r="F19" s="26">
        <f t="shared" si="1"/>
        <v>7.4055555555555555E-2</v>
      </c>
      <c r="G19" s="27"/>
    </row>
    <row r="20" spans="1:10" x14ac:dyDescent="0.2">
      <c r="A20" s="22" t="s">
        <v>24</v>
      </c>
      <c r="B20" s="23" t="s">
        <v>18</v>
      </c>
      <c r="C20" s="24">
        <v>1</v>
      </c>
      <c r="D20" s="25">
        <v>5.9279999999999999</v>
      </c>
      <c r="E20" s="25">
        <f t="shared" si="0"/>
        <v>5.93</v>
      </c>
      <c r="F20" s="26">
        <f t="shared" si="1"/>
        <v>3.2944444444444443E-2</v>
      </c>
      <c r="G20" s="27"/>
    </row>
    <row r="21" spans="1:10" x14ac:dyDescent="0.2">
      <c r="A21" s="22" t="s">
        <v>25</v>
      </c>
      <c r="B21" s="23" t="s">
        <v>11</v>
      </c>
      <c r="C21" s="24">
        <v>1</v>
      </c>
      <c r="D21" s="25">
        <v>12.5</v>
      </c>
      <c r="E21" s="25">
        <f t="shared" si="0"/>
        <v>12.5</v>
      </c>
      <c r="F21" s="26">
        <f t="shared" si="1"/>
        <v>6.9444444444444448E-2</v>
      </c>
      <c r="G21" s="27"/>
    </row>
    <row r="22" spans="1:10" x14ac:dyDescent="0.2">
      <c r="A22" s="22" t="s">
        <v>26</v>
      </c>
      <c r="B22" s="23" t="s">
        <v>21</v>
      </c>
      <c r="C22" s="24">
        <v>0.03</v>
      </c>
      <c r="D22" s="25">
        <v>23.5</v>
      </c>
      <c r="E22" s="25">
        <f t="shared" si="0"/>
        <v>0.71</v>
      </c>
      <c r="F22" s="26">
        <f t="shared" si="1"/>
        <v>3.944444444444444E-3</v>
      </c>
      <c r="G22" s="27"/>
    </row>
    <row r="23" spans="1:10" x14ac:dyDescent="0.2">
      <c r="A23" s="22" t="s">
        <v>27</v>
      </c>
      <c r="B23" s="23" t="s">
        <v>18</v>
      </c>
      <c r="C23" s="24">
        <v>0.03</v>
      </c>
      <c r="D23" s="25">
        <v>52</v>
      </c>
      <c r="E23" s="25">
        <f t="shared" si="0"/>
        <v>1.56</v>
      </c>
      <c r="F23" s="26">
        <f t="shared" si="1"/>
        <v>8.6666666666666663E-3</v>
      </c>
      <c r="G23" s="27"/>
    </row>
    <row r="24" spans="1:10" x14ac:dyDescent="0.2">
      <c r="A24" s="22" t="s">
        <v>28</v>
      </c>
      <c r="B24" s="23" t="s">
        <v>11</v>
      </c>
      <c r="C24" s="24">
        <v>0.5</v>
      </c>
      <c r="D24" s="25">
        <v>15.166</v>
      </c>
      <c r="E24" s="25">
        <f t="shared" si="0"/>
        <v>7.58</v>
      </c>
      <c r="F24" s="26">
        <f t="shared" si="1"/>
        <v>4.2111111111111113E-2</v>
      </c>
      <c r="G24" s="27"/>
    </row>
    <row r="25" spans="1:10" x14ac:dyDescent="0.2">
      <c r="A25" s="22" t="s">
        <v>29</v>
      </c>
      <c r="B25" s="23" t="s">
        <v>18</v>
      </c>
      <c r="C25" s="24">
        <v>0.3</v>
      </c>
      <c r="D25" s="25">
        <v>34</v>
      </c>
      <c r="E25" s="25">
        <f t="shared" si="0"/>
        <v>10.199999999999999</v>
      </c>
      <c r="F25" s="26">
        <f t="shared" si="1"/>
        <v>5.6666666666666664E-2</v>
      </c>
      <c r="G25" s="27"/>
    </row>
    <row r="26" spans="1:10" x14ac:dyDescent="0.2">
      <c r="A26" s="28" t="s">
        <v>30</v>
      </c>
      <c r="B26" s="23" t="s">
        <v>31</v>
      </c>
      <c r="C26" s="24">
        <v>0.03</v>
      </c>
      <c r="D26" s="25">
        <v>184.26</v>
      </c>
      <c r="E26" s="25">
        <f>+ROUND(C26*D26,2)</f>
        <v>5.53</v>
      </c>
      <c r="F26" s="26">
        <f t="shared" si="1"/>
        <v>3.0722222222222224E-2</v>
      </c>
      <c r="G26" s="27"/>
    </row>
    <row r="27" spans="1:10" x14ac:dyDescent="0.2">
      <c r="A27" s="28" t="s">
        <v>32</v>
      </c>
      <c r="B27" s="23" t="s">
        <v>33</v>
      </c>
      <c r="C27" s="24">
        <v>0.3</v>
      </c>
      <c r="D27" s="25">
        <v>99</v>
      </c>
      <c r="E27" s="25">
        <f>+ROUND(C27*D27,2)</f>
        <v>29.7</v>
      </c>
      <c r="F27" s="26">
        <f t="shared" si="1"/>
        <v>0.16500000000000001</v>
      </c>
      <c r="G27" s="27"/>
    </row>
    <row r="28" spans="1:10" x14ac:dyDescent="0.2">
      <c r="A28" s="28" t="s">
        <v>34</v>
      </c>
      <c r="B28" s="23" t="s">
        <v>33</v>
      </c>
      <c r="C28" s="24">
        <v>0.3</v>
      </c>
      <c r="D28" s="25">
        <v>20</v>
      </c>
      <c r="E28" s="25">
        <f>+ROUND(C28*D28,2)</f>
        <v>6</v>
      </c>
      <c r="F28" s="26">
        <f t="shared" si="1"/>
        <v>3.3333333333333333E-2</v>
      </c>
      <c r="G28" s="27"/>
    </row>
    <row r="29" spans="1:10" ht="15" x14ac:dyDescent="0.25">
      <c r="B29" s="29"/>
      <c r="D29" s="30" t="s">
        <v>35</v>
      </c>
      <c r="E29" s="31">
        <f>SUM(E10:E28)</f>
        <v>453.14999999999992</v>
      </c>
      <c r="F29" s="32">
        <f>SUM(F10:F28)</f>
        <v>2.5175000000000005</v>
      </c>
    </row>
    <row r="30" spans="1:10" ht="15" x14ac:dyDescent="0.25">
      <c r="B30" s="29"/>
      <c r="D30" s="33"/>
      <c r="E30" s="34"/>
      <c r="F30" s="26"/>
    </row>
    <row r="31" spans="1:10" ht="15" x14ac:dyDescent="0.25">
      <c r="A31" s="33"/>
      <c r="B31" s="3"/>
      <c r="C31" s="33"/>
      <c r="D31" s="33"/>
      <c r="E31" s="34"/>
      <c r="F31" s="26"/>
    </row>
    <row r="32" spans="1:10" ht="62.25" customHeight="1" x14ac:dyDescent="0.2">
      <c r="A32" s="19" t="s">
        <v>36</v>
      </c>
      <c r="B32" s="19" t="s">
        <v>5</v>
      </c>
      <c r="C32" s="19" t="s">
        <v>6</v>
      </c>
      <c r="D32" s="19" t="s">
        <v>37</v>
      </c>
      <c r="E32" s="19" t="s">
        <v>38</v>
      </c>
      <c r="F32" s="35" t="s">
        <v>39</v>
      </c>
      <c r="G32" s="35" t="s">
        <v>40</v>
      </c>
      <c r="H32" s="35" t="s">
        <v>41</v>
      </c>
      <c r="I32" s="35" t="s">
        <v>42</v>
      </c>
      <c r="J32" s="35" t="s">
        <v>78</v>
      </c>
    </row>
    <row r="33" spans="1:14" ht="15.75" customHeight="1" x14ac:dyDescent="0.2">
      <c r="A33" s="28" t="s">
        <v>72</v>
      </c>
      <c r="B33" s="23" t="s">
        <v>77</v>
      </c>
      <c r="C33" s="24">
        <v>8</v>
      </c>
      <c r="D33" s="36">
        <v>4520.0600000000004</v>
      </c>
      <c r="E33" s="24">
        <f t="shared" ref="E33:E37" si="2">+D33/30.4</f>
        <v>148.68618421052633</v>
      </c>
      <c r="F33" s="24">
        <f t="shared" ref="F33:F37" si="3">+E33/8</f>
        <v>18.585773026315792</v>
      </c>
      <c r="G33" s="24">
        <f t="shared" ref="G33:G37" si="4">+F33/60</f>
        <v>0.30976288377192984</v>
      </c>
      <c r="H33" s="24">
        <f>+G33*C33</f>
        <v>2.4781030701754387</v>
      </c>
      <c r="I33" s="37">
        <v>1</v>
      </c>
      <c r="J33" s="24">
        <f t="shared" ref="J33:J37" si="5">+I33*H33</f>
        <v>2.4781030701754387</v>
      </c>
      <c r="L33" s="2">
        <v>60</v>
      </c>
      <c r="M33" s="2">
        <f>+G33*L33</f>
        <v>18.585773026315792</v>
      </c>
      <c r="N33" s="2">
        <f>+M33*8</f>
        <v>148.68618421052633</v>
      </c>
    </row>
    <row r="34" spans="1:14" ht="15.75" customHeight="1" x14ac:dyDescent="0.2">
      <c r="A34" s="28" t="s">
        <v>73</v>
      </c>
      <c r="B34" s="23" t="s">
        <v>77</v>
      </c>
      <c r="C34" s="24">
        <v>8</v>
      </c>
      <c r="D34" s="36">
        <v>4520.0600000000004</v>
      </c>
      <c r="E34" s="24">
        <f t="shared" si="2"/>
        <v>148.68618421052633</v>
      </c>
      <c r="F34" s="24">
        <f t="shared" si="3"/>
        <v>18.585773026315792</v>
      </c>
      <c r="G34" s="24">
        <f t="shared" si="4"/>
        <v>0.30976288377192984</v>
      </c>
      <c r="H34" s="24">
        <f t="shared" ref="H34:H37" si="6">+G34*C34</f>
        <v>2.4781030701754387</v>
      </c>
      <c r="I34" s="37">
        <v>1</v>
      </c>
      <c r="J34" s="24">
        <f t="shared" si="5"/>
        <v>2.4781030701754387</v>
      </c>
    </row>
    <row r="35" spans="1:14" ht="15.75" customHeight="1" x14ac:dyDescent="0.2">
      <c r="A35" s="28" t="s">
        <v>74</v>
      </c>
      <c r="B35" s="23" t="s">
        <v>77</v>
      </c>
      <c r="C35" s="24">
        <v>8</v>
      </c>
      <c r="D35" s="36">
        <v>4520.0600000000004</v>
      </c>
      <c r="E35" s="24">
        <f t="shared" si="2"/>
        <v>148.68618421052633</v>
      </c>
      <c r="F35" s="24">
        <f t="shared" si="3"/>
        <v>18.585773026315792</v>
      </c>
      <c r="G35" s="24">
        <f t="shared" si="4"/>
        <v>0.30976288377192984</v>
      </c>
      <c r="H35" s="24">
        <f t="shared" si="6"/>
        <v>2.4781030701754387</v>
      </c>
      <c r="I35" s="37">
        <v>1</v>
      </c>
      <c r="J35" s="24">
        <f t="shared" si="5"/>
        <v>2.4781030701754387</v>
      </c>
    </row>
    <row r="36" spans="1:14" ht="15.75" customHeight="1" x14ac:dyDescent="0.2">
      <c r="A36" s="28" t="s">
        <v>75</v>
      </c>
      <c r="B36" s="23" t="s">
        <v>77</v>
      </c>
      <c r="C36" s="24">
        <v>8</v>
      </c>
      <c r="D36" s="36">
        <v>4520.0600000000004</v>
      </c>
      <c r="E36" s="24">
        <f t="shared" si="2"/>
        <v>148.68618421052633</v>
      </c>
      <c r="F36" s="24">
        <f t="shared" si="3"/>
        <v>18.585773026315792</v>
      </c>
      <c r="G36" s="24">
        <f t="shared" si="4"/>
        <v>0.30976288377192984</v>
      </c>
      <c r="H36" s="24">
        <f t="shared" si="6"/>
        <v>2.4781030701754387</v>
      </c>
      <c r="I36" s="37">
        <v>1</v>
      </c>
      <c r="J36" s="24">
        <f t="shared" si="5"/>
        <v>2.4781030701754387</v>
      </c>
    </row>
    <row r="37" spans="1:14" ht="15.75" customHeight="1" x14ac:dyDescent="0.2">
      <c r="A37" s="28" t="s">
        <v>76</v>
      </c>
      <c r="B37" s="23" t="s">
        <v>77</v>
      </c>
      <c r="C37" s="24">
        <v>8</v>
      </c>
      <c r="D37" s="36">
        <v>8224.26</v>
      </c>
      <c r="E37" s="24">
        <f t="shared" si="2"/>
        <v>270.53486842105264</v>
      </c>
      <c r="F37" s="24">
        <f t="shared" si="3"/>
        <v>33.816858552631579</v>
      </c>
      <c r="G37" s="24">
        <f t="shared" si="4"/>
        <v>0.56361430921052635</v>
      </c>
      <c r="H37" s="24">
        <f t="shared" si="6"/>
        <v>4.5089144736842108</v>
      </c>
      <c r="I37" s="37">
        <v>1</v>
      </c>
      <c r="J37" s="24">
        <f t="shared" si="5"/>
        <v>4.5089144736842108</v>
      </c>
    </row>
    <row r="38" spans="1:14" ht="15" x14ac:dyDescent="0.25">
      <c r="B38" s="29"/>
      <c r="G38" s="30" t="s">
        <v>35</v>
      </c>
      <c r="H38" s="31"/>
      <c r="I38" s="31"/>
      <c r="J38" s="31">
        <f>SUM(J33:J37)</f>
        <v>14.421326754385966</v>
      </c>
    </row>
    <row r="39" spans="1:14" x14ac:dyDescent="0.2">
      <c r="B39" s="29"/>
    </row>
    <row r="40" spans="1:14" ht="15" x14ac:dyDescent="0.25">
      <c r="A40" s="33"/>
      <c r="B40" s="3"/>
      <c r="C40" s="33"/>
      <c r="D40" s="33"/>
      <c r="E40" s="34"/>
      <c r="F40" s="26"/>
    </row>
    <row r="41" spans="1:14" ht="15" x14ac:dyDescent="0.25">
      <c r="A41" s="38" t="s">
        <v>43</v>
      </c>
      <c r="B41" s="38" t="s">
        <v>5</v>
      </c>
      <c r="C41" s="38" t="s">
        <v>6</v>
      </c>
      <c r="D41" s="38" t="s">
        <v>7</v>
      </c>
      <c r="E41" s="39" t="s">
        <v>44</v>
      </c>
      <c r="F41" s="40"/>
    </row>
    <row r="42" spans="1:14" x14ac:dyDescent="0.2">
      <c r="A42" s="28" t="s">
        <v>45</v>
      </c>
      <c r="B42" s="41" t="s">
        <v>46</v>
      </c>
      <c r="C42" s="24">
        <v>3</v>
      </c>
      <c r="D42" s="42">
        <f>+J38</f>
        <v>14.421326754385966</v>
      </c>
      <c r="E42" s="43">
        <f>+C42*D42/100</f>
        <v>0.43263980263157897</v>
      </c>
    </row>
    <row r="43" spans="1:14" x14ac:dyDescent="0.2">
      <c r="A43" s="28" t="s">
        <v>47</v>
      </c>
      <c r="B43" s="41" t="s">
        <v>48</v>
      </c>
      <c r="C43" s="24">
        <v>2</v>
      </c>
      <c r="D43" s="42">
        <f>+J38</f>
        <v>14.421326754385966</v>
      </c>
      <c r="E43" s="43">
        <f>+C43*D43/100</f>
        <v>0.28842653508771932</v>
      </c>
    </row>
    <row r="44" spans="1:14" ht="15" x14ac:dyDescent="0.25">
      <c r="D44" s="30" t="s">
        <v>35</v>
      </c>
      <c r="E44" s="31">
        <f>SUM(E42:E43)</f>
        <v>0.72106633771929829</v>
      </c>
    </row>
    <row r="47" spans="1:14" ht="15" x14ac:dyDescent="0.25">
      <c r="C47" s="30"/>
      <c r="D47" s="44" t="s">
        <v>49</v>
      </c>
      <c r="E47" s="42">
        <f>+F29</f>
        <v>2.5175000000000005</v>
      </c>
    </row>
    <row r="48" spans="1:14" ht="15" x14ac:dyDescent="0.25">
      <c r="C48" s="30"/>
      <c r="D48" s="44" t="s">
        <v>50</v>
      </c>
      <c r="E48" s="45">
        <f>+J38</f>
        <v>14.421326754385966</v>
      </c>
    </row>
    <row r="49" spans="1:5" ht="15" x14ac:dyDescent="0.25">
      <c r="C49" s="30"/>
      <c r="D49" s="44" t="s">
        <v>51</v>
      </c>
      <c r="E49" s="46">
        <f>+E44</f>
        <v>0.72106633771929829</v>
      </c>
    </row>
    <row r="50" spans="1:5" ht="15.75" customHeight="1" x14ac:dyDescent="0.25">
      <c r="C50" s="30"/>
      <c r="D50" s="44" t="s">
        <v>52</v>
      </c>
      <c r="E50" s="31">
        <f>SUM(E47:E49)</f>
        <v>17.659893092105264</v>
      </c>
    </row>
    <row r="52" spans="1:5" x14ac:dyDescent="0.2">
      <c r="A52" s="2" t="s">
        <v>53</v>
      </c>
    </row>
    <row r="53" spans="1:5" x14ac:dyDescent="0.2">
      <c r="A53" s="47" t="s">
        <v>54</v>
      </c>
    </row>
    <row r="54" spans="1:5" x14ac:dyDescent="0.2">
      <c r="A54" s="47" t="s">
        <v>55</v>
      </c>
    </row>
    <row r="56" spans="1:5" x14ac:dyDescent="0.2">
      <c r="A56" s="47" t="s">
        <v>56</v>
      </c>
    </row>
    <row r="58" spans="1:5" x14ac:dyDescent="0.2">
      <c r="A58" s="47" t="s">
        <v>57</v>
      </c>
    </row>
    <row r="59" spans="1:5" x14ac:dyDescent="0.2">
      <c r="A59" s="47" t="s">
        <v>58</v>
      </c>
    </row>
    <row r="60" spans="1:5" x14ac:dyDescent="0.2">
      <c r="A60" s="47" t="s">
        <v>59</v>
      </c>
    </row>
    <row r="61" spans="1:5" x14ac:dyDescent="0.2">
      <c r="A61" s="47" t="s">
        <v>60</v>
      </c>
    </row>
    <row r="64" spans="1:5" x14ac:dyDescent="0.2">
      <c r="A64" s="2" t="s">
        <v>61</v>
      </c>
    </row>
    <row r="66" spans="1:9" x14ac:dyDescent="0.2">
      <c r="A66" s="48" t="s">
        <v>62</v>
      </c>
    </row>
    <row r="67" spans="1:9" x14ac:dyDescent="0.2">
      <c r="A67" s="48" t="s">
        <v>55</v>
      </c>
    </row>
    <row r="68" spans="1:9" x14ac:dyDescent="0.2">
      <c r="A68" s="49"/>
    </row>
    <row r="69" spans="1:9" x14ac:dyDescent="0.2">
      <c r="A69" s="48" t="s">
        <v>63</v>
      </c>
    </row>
    <row r="70" spans="1:9" x14ac:dyDescent="0.2">
      <c r="A70" s="49"/>
    </row>
    <row r="71" spans="1:9" x14ac:dyDescent="0.2">
      <c r="A71" s="48" t="s">
        <v>57</v>
      </c>
    </row>
    <row r="72" spans="1:9" x14ac:dyDescent="0.2">
      <c r="A72" s="48" t="s">
        <v>64</v>
      </c>
    </row>
    <row r="73" spans="1:9" x14ac:dyDescent="0.2">
      <c r="A73" s="48" t="s">
        <v>65</v>
      </c>
    </row>
    <row r="74" spans="1:9" x14ac:dyDescent="0.2">
      <c r="A74" s="48" t="s">
        <v>66</v>
      </c>
    </row>
    <row r="75" spans="1:9" x14ac:dyDescent="0.2">
      <c r="A75" s="49"/>
    </row>
    <row r="76" spans="1:9" x14ac:dyDescent="0.2">
      <c r="A76" s="2" t="s">
        <v>67</v>
      </c>
    </row>
    <row r="77" spans="1:9" ht="53.45" customHeight="1" x14ac:dyDescent="0.2">
      <c r="A77" s="100" t="s">
        <v>68</v>
      </c>
      <c r="B77" s="100"/>
      <c r="C77" s="100"/>
      <c r="D77" s="100"/>
      <c r="E77" s="100"/>
      <c r="F77" s="100"/>
      <c r="G77" s="100"/>
      <c r="H77" s="100"/>
      <c r="I77" s="100"/>
    </row>
    <row r="78" spans="1:9" x14ac:dyDescent="0.2">
      <c r="A78" s="50"/>
      <c r="B78" s="51"/>
      <c r="C78" s="51"/>
      <c r="D78" s="51"/>
      <c r="E78" s="51"/>
      <c r="F78" s="51"/>
      <c r="G78" s="51"/>
    </row>
    <row r="79" spans="1:9" x14ac:dyDescent="0.2">
      <c r="A79" s="50"/>
      <c r="B79" s="51"/>
      <c r="C79" s="51"/>
      <c r="D79" s="51"/>
      <c r="E79" s="51"/>
      <c r="F79" s="51"/>
      <c r="G79" s="51"/>
    </row>
    <row r="80" spans="1:9" x14ac:dyDescent="0.2">
      <c r="A80" s="51"/>
      <c r="B80" s="51"/>
      <c r="C80" s="51"/>
      <c r="D80" s="51"/>
      <c r="E80" s="51"/>
      <c r="F80" s="51"/>
      <c r="G80" s="51"/>
    </row>
  </sheetData>
  <mergeCells count="3">
    <mergeCell ref="A3:E3"/>
    <mergeCell ref="A6:D6"/>
    <mergeCell ref="A77:I77"/>
  </mergeCells>
  <hyperlinks>
    <hyperlink ref="A79" r:id="rId1" display="https://www.buenastareas.com/inscribirse/?redirectUrl=%2Fensayos%2F3-De-Herramienta-y-Equipo-De%2F3393105.html&amp;from=essay&amp;from=essay"/>
  </hyperlinks>
  <pageMargins left="0.70866141732283472" right="0.70866141732283472" top="0.74803149606299213" bottom="0.74803149606299213" header="0.31496062992125984" footer="0.31496062992125984"/>
  <pageSetup scale="62" fitToHeight="0" orientation="landscape" r:id="rId2"/>
  <headerFooter>
    <oddHeader>&amp;L&amp;G&amp;C&amp;"Arial,Negrita"&amp;12TESORERÍA MUNICIPAL 
DIRECCIÓN DE INGRESOS
TARJETA DE COSTOS POR SERVICIO</oddHeader>
    <oddFooter>&amp;C&amp;"Arial,Negrita"&amp;12PÁGINA  &amp;P DE &amp;N</oddFooter>
  </headerFooter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7" zoomScale="80" zoomScaleNormal="80" workbookViewId="0">
      <selection activeCell="A15" sqref="A15:J16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91" t="s">
        <v>0</v>
      </c>
      <c r="B3" s="91"/>
      <c r="C3" s="91"/>
      <c r="D3" s="91"/>
      <c r="E3" s="91"/>
      <c r="F3" s="66"/>
      <c r="G3" s="2"/>
      <c r="H3" s="2"/>
      <c r="I3" s="2"/>
      <c r="J3" s="2"/>
    </row>
    <row r="4" spans="1:10" ht="15" x14ac:dyDescent="0.25">
      <c r="A4" s="3"/>
      <c r="B4" s="4"/>
      <c r="C4" s="4"/>
      <c r="D4" s="4"/>
      <c r="E4" s="4"/>
      <c r="F4" s="41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7"/>
      <c r="G5" s="2"/>
      <c r="H5" s="2"/>
      <c r="I5" s="2"/>
      <c r="J5" s="2"/>
    </row>
    <row r="6" spans="1:10" ht="14.25" x14ac:dyDescent="0.2">
      <c r="A6" s="92" t="s">
        <v>92</v>
      </c>
      <c r="B6" s="92"/>
      <c r="C6" s="92"/>
      <c r="D6" s="92"/>
      <c r="E6" s="64" t="s">
        <v>91</v>
      </c>
      <c r="F6" s="12"/>
      <c r="G6" s="2"/>
      <c r="H6" s="43"/>
      <c r="I6" s="2"/>
      <c r="J6" s="2"/>
    </row>
    <row r="7" spans="1:10" ht="14.25" x14ac:dyDescent="0.2">
      <c r="A7" s="93" t="s">
        <v>93</v>
      </c>
      <c r="B7" s="94"/>
      <c r="C7" s="94"/>
      <c r="D7" s="95"/>
      <c r="E7" s="65">
        <v>1</v>
      </c>
      <c r="F7" s="18"/>
      <c r="G7" s="2"/>
      <c r="H7" s="2"/>
      <c r="I7" s="2"/>
      <c r="J7" s="2"/>
    </row>
    <row r="8" spans="1:10" ht="15" x14ac:dyDescent="0.25">
      <c r="A8" s="3"/>
      <c r="B8" s="4"/>
      <c r="C8" s="4"/>
      <c r="D8" s="4"/>
      <c r="E8" s="4"/>
      <c r="F8" s="4"/>
      <c r="G8" s="2"/>
      <c r="H8" s="2"/>
      <c r="I8" s="2"/>
      <c r="J8" s="2"/>
    </row>
    <row r="9" spans="1:10" ht="30" x14ac:dyDescent="0.2">
      <c r="A9" s="57" t="s">
        <v>80</v>
      </c>
      <c r="B9" s="57" t="s">
        <v>5</v>
      </c>
      <c r="C9" s="57" t="s">
        <v>6</v>
      </c>
      <c r="D9" s="69" t="s">
        <v>7</v>
      </c>
      <c r="E9" s="72" t="s">
        <v>94</v>
      </c>
      <c r="F9" s="72" t="s">
        <v>82</v>
      </c>
      <c r="G9" s="2"/>
      <c r="H9" s="2"/>
      <c r="I9" s="2"/>
      <c r="J9" s="2"/>
    </row>
    <row r="10" spans="1:10" ht="14.25" x14ac:dyDescent="0.2">
      <c r="A10" s="22" t="s">
        <v>88</v>
      </c>
      <c r="B10" s="23" t="s">
        <v>128</v>
      </c>
      <c r="C10" s="68">
        <v>2</v>
      </c>
      <c r="D10" s="70">
        <v>554.5</v>
      </c>
      <c r="E10" s="25">
        <f>+D10*C10/12</f>
        <v>92.416666666666671</v>
      </c>
      <c r="F10" s="25">
        <f>+E10/$E$7</f>
        <v>92.416666666666671</v>
      </c>
      <c r="G10" s="27"/>
      <c r="H10" s="2"/>
      <c r="I10" s="2"/>
      <c r="J10" s="2"/>
    </row>
    <row r="11" spans="1:10" ht="14.25" x14ac:dyDescent="0.2">
      <c r="A11" s="22" t="s">
        <v>89</v>
      </c>
      <c r="B11" s="23" t="s">
        <v>128</v>
      </c>
      <c r="C11" s="68">
        <v>2</v>
      </c>
      <c r="D11" s="70">
        <v>315</v>
      </c>
      <c r="E11" s="25">
        <f>+D11/12*2</f>
        <v>52.5</v>
      </c>
      <c r="F11" s="25">
        <f>+E11/$E$7</f>
        <v>52.5</v>
      </c>
      <c r="G11" s="27"/>
      <c r="H11" s="2"/>
      <c r="I11" s="2"/>
      <c r="J11" s="2"/>
    </row>
    <row r="12" spans="1:10" ht="15" x14ac:dyDescent="0.25">
      <c r="A12" s="2"/>
      <c r="B12" s="87"/>
      <c r="C12" s="2"/>
      <c r="D12" s="59" t="s">
        <v>35</v>
      </c>
      <c r="E12" s="73">
        <f>SUM(E10:E11)</f>
        <v>144.91666666666669</v>
      </c>
      <c r="F12" s="73">
        <f>SUM(F10:F11)</f>
        <v>144.91666666666669</v>
      </c>
      <c r="G12" s="2"/>
      <c r="H12" s="2"/>
      <c r="I12" s="2"/>
      <c r="J12" s="2"/>
    </row>
    <row r="13" spans="1:10" ht="15" x14ac:dyDescent="0.25">
      <c r="A13" s="2"/>
      <c r="B13" s="87"/>
      <c r="C13" s="2"/>
      <c r="D13" s="33"/>
      <c r="E13" s="71"/>
      <c r="F13" s="26"/>
      <c r="G13" s="2"/>
      <c r="H13" s="2"/>
      <c r="I13" s="2"/>
      <c r="J13" s="2"/>
    </row>
    <row r="14" spans="1:10" ht="15" x14ac:dyDescent="0.25">
      <c r="A14" s="33"/>
      <c r="B14" s="3"/>
      <c r="C14" s="33"/>
      <c r="D14" s="33"/>
      <c r="E14" s="34"/>
      <c r="F14" s="26"/>
      <c r="G14" s="2"/>
      <c r="H14" s="2"/>
      <c r="I14" s="2"/>
      <c r="J14" s="2"/>
    </row>
    <row r="15" spans="1:10" ht="45" x14ac:dyDescent="0.2">
      <c r="A15" s="57" t="s">
        <v>36</v>
      </c>
      <c r="B15" s="57" t="s">
        <v>5</v>
      </c>
      <c r="C15" s="57" t="s">
        <v>6</v>
      </c>
      <c r="D15" s="57" t="s">
        <v>37</v>
      </c>
      <c r="E15" s="57" t="s">
        <v>38</v>
      </c>
      <c r="F15" s="86" t="s">
        <v>39</v>
      </c>
      <c r="G15" s="86" t="s">
        <v>40</v>
      </c>
      <c r="H15" s="86" t="s">
        <v>81</v>
      </c>
      <c r="I15" s="86" t="s">
        <v>42</v>
      </c>
      <c r="J15" s="72" t="s">
        <v>82</v>
      </c>
    </row>
    <row r="16" spans="1:10" ht="14.25" x14ac:dyDescent="0.2">
      <c r="A16" s="28" t="s">
        <v>95</v>
      </c>
      <c r="B16" s="23" t="s">
        <v>144</v>
      </c>
      <c r="C16" s="24">
        <v>20</v>
      </c>
      <c r="D16" s="36">
        <v>4199.1499999999996</v>
      </c>
      <c r="E16" s="24">
        <f>+D16/30.5</f>
        <v>137.67704918032786</v>
      </c>
      <c r="F16" s="24">
        <f>+E16/8</f>
        <v>17.209631147540982</v>
      </c>
      <c r="G16" s="24">
        <f>+F16/60</f>
        <v>0.28682718579234973</v>
      </c>
      <c r="H16" s="24">
        <f>+G16*20</f>
        <v>5.7365437158469943</v>
      </c>
      <c r="I16" s="78">
        <v>1</v>
      </c>
      <c r="J16" s="80">
        <f>+H16*I16</f>
        <v>5.7365437158469943</v>
      </c>
    </row>
    <row r="17" spans="1:10" ht="15" x14ac:dyDescent="0.25">
      <c r="A17" s="2"/>
      <c r="B17" s="87"/>
      <c r="C17" s="2"/>
      <c r="D17" s="2"/>
      <c r="E17" s="2"/>
      <c r="F17" s="2"/>
      <c r="G17" s="75" t="s">
        <v>35</v>
      </c>
      <c r="H17" s="76"/>
      <c r="I17" s="76"/>
      <c r="J17" s="79">
        <f>SUM(J16:J16)</f>
        <v>5.7365437158469943</v>
      </c>
    </row>
    <row r="18" spans="1:10" ht="14.25" x14ac:dyDescent="0.2">
      <c r="A18" s="2"/>
      <c r="B18" s="87"/>
      <c r="C18" s="2"/>
      <c r="D18" s="2"/>
      <c r="E18" s="2"/>
      <c r="F18" s="2"/>
      <c r="G18" s="2"/>
      <c r="H18" s="2"/>
      <c r="I18" s="2"/>
      <c r="J18" s="2"/>
    </row>
    <row r="19" spans="1:10" ht="15" x14ac:dyDescent="0.25">
      <c r="A19" s="33"/>
      <c r="B19" s="3"/>
      <c r="C19" s="33"/>
      <c r="D19" s="33"/>
      <c r="E19" s="34"/>
      <c r="F19" s="26"/>
      <c r="G19" s="2"/>
      <c r="H19" s="2"/>
      <c r="I19" s="2"/>
      <c r="J19" s="2"/>
    </row>
    <row r="20" spans="1:10" ht="14.25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ht="14.2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ht="15" x14ac:dyDescent="0.25">
      <c r="A22" s="2"/>
      <c r="B22" s="90" t="s">
        <v>49</v>
      </c>
      <c r="C22" s="90"/>
      <c r="D22" s="90"/>
      <c r="E22" s="42">
        <f>+F12</f>
        <v>144.91666666666669</v>
      </c>
      <c r="F22" s="2"/>
      <c r="G22" s="2"/>
      <c r="H22" s="2"/>
      <c r="I22" s="2"/>
      <c r="J22" s="2"/>
    </row>
    <row r="23" spans="1:10" ht="15" x14ac:dyDescent="0.25">
      <c r="A23" s="2"/>
      <c r="B23" s="90" t="s">
        <v>50</v>
      </c>
      <c r="C23" s="90"/>
      <c r="D23" s="90"/>
      <c r="E23" s="45">
        <f>+J17</f>
        <v>5.7365437158469943</v>
      </c>
      <c r="F23" s="2"/>
      <c r="G23" s="2"/>
      <c r="H23" s="2"/>
      <c r="I23" s="2"/>
      <c r="J23" s="2"/>
    </row>
    <row r="24" spans="1:10" ht="15" x14ac:dyDescent="0.25">
      <c r="A24" s="2"/>
      <c r="B24" s="90" t="s">
        <v>107</v>
      </c>
      <c r="C24" s="90"/>
      <c r="D24" s="90"/>
      <c r="E24" s="84">
        <f>SUM(E22:E23)</f>
        <v>150.65321038251369</v>
      </c>
      <c r="F24" s="2"/>
      <c r="G24" s="42"/>
      <c r="H24" s="2"/>
      <c r="I24" s="2"/>
      <c r="J24" s="2"/>
    </row>
    <row r="25" spans="1:10" ht="14.2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</row>
  </sheetData>
  <mergeCells count="6">
    <mergeCell ref="B24:D24"/>
    <mergeCell ref="A3:E3"/>
    <mergeCell ref="A6:D6"/>
    <mergeCell ref="A7:D7"/>
    <mergeCell ref="B22:D22"/>
    <mergeCell ref="B23:D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7" zoomScale="80" zoomScaleNormal="80" workbookViewId="0">
      <selection activeCell="B24" sqref="B24:D24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91" t="s">
        <v>0</v>
      </c>
      <c r="B3" s="91"/>
      <c r="C3" s="91"/>
      <c r="D3" s="91"/>
      <c r="E3" s="91"/>
      <c r="F3" s="66"/>
      <c r="G3" s="2"/>
      <c r="H3" s="2"/>
      <c r="I3" s="2"/>
      <c r="J3" s="2"/>
    </row>
    <row r="4" spans="1:10" ht="15" x14ac:dyDescent="0.25">
      <c r="A4" s="3"/>
      <c r="B4" s="4"/>
      <c r="C4" s="4"/>
      <c r="D4" s="4"/>
      <c r="E4" s="4"/>
      <c r="F4" s="41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7"/>
      <c r="G5" s="2"/>
      <c r="H5" s="2"/>
      <c r="I5" s="2"/>
      <c r="J5" s="2"/>
    </row>
    <row r="6" spans="1:10" ht="14.25" x14ac:dyDescent="0.2">
      <c r="A6" s="92" t="s">
        <v>92</v>
      </c>
      <c r="B6" s="92"/>
      <c r="C6" s="92"/>
      <c r="D6" s="92"/>
      <c r="E6" s="64" t="s">
        <v>91</v>
      </c>
      <c r="F6" s="12"/>
      <c r="G6" s="2"/>
      <c r="H6" s="43"/>
      <c r="I6" s="2"/>
      <c r="J6" s="2"/>
    </row>
    <row r="7" spans="1:10" ht="14.25" x14ac:dyDescent="0.2">
      <c r="A7" s="93" t="s">
        <v>93</v>
      </c>
      <c r="B7" s="94"/>
      <c r="C7" s="94"/>
      <c r="D7" s="95"/>
      <c r="E7" s="65">
        <v>1</v>
      </c>
      <c r="F7" s="18"/>
      <c r="G7" s="2"/>
      <c r="H7" s="2"/>
      <c r="I7" s="2"/>
      <c r="J7" s="2"/>
    </row>
    <row r="8" spans="1:10" ht="15" x14ac:dyDescent="0.25">
      <c r="A8" s="3"/>
      <c r="B8" s="4"/>
      <c r="C8" s="4"/>
      <c r="D8" s="4"/>
      <c r="E8" s="4"/>
      <c r="F8" s="4"/>
      <c r="G8" s="2"/>
      <c r="H8" s="2"/>
      <c r="I8" s="2"/>
      <c r="J8" s="2"/>
    </row>
    <row r="9" spans="1:10" ht="30" x14ac:dyDescent="0.2">
      <c r="A9" s="57" t="s">
        <v>80</v>
      </c>
      <c r="B9" s="57" t="s">
        <v>5</v>
      </c>
      <c r="C9" s="57" t="s">
        <v>6</v>
      </c>
      <c r="D9" s="69" t="s">
        <v>7</v>
      </c>
      <c r="E9" s="72" t="s">
        <v>94</v>
      </c>
      <c r="F9" s="72" t="s">
        <v>82</v>
      </c>
      <c r="G9" s="2"/>
      <c r="H9" s="2"/>
      <c r="I9" s="2"/>
      <c r="J9" s="2"/>
    </row>
    <row r="10" spans="1:10" ht="14.25" x14ac:dyDescent="0.2">
      <c r="A10" s="22" t="s">
        <v>88</v>
      </c>
      <c r="B10" s="23" t="s">
        <v>128</v>
      </c>
      <c r="C10" s="68">
        <v>2</v>
      </c>
      <c r="D10" s="70">
        <v>554.5</v>
      </c>
      <c r="E10" s="25">
        <v>92.416666666666671</v>
      </c>
      <c r="F10" s="25">
        <f>+E10/$E$7</f>
        <v>92.416666666666671</v>
      </c>
      <c r="G10" s="27"/>
      <c r="H10" s="2"/>
      <c r="I10" s="2"/>
      <c r="J10" s="2"/>
    </row>
    <row r="11" spans="1:10" ht="14.25" x14ac:dyDescent="0.2">
      <c r="A11" s="22" t="s">
        <v>89</v>
      </c>
      <c r="B11" s="23" t="s">
        <v>128</v>
      </c>
      <c r="C11" s="68">
        <v>2</v>
      </c>
      <c r="D11" s="70">
        <v>315</v>
      </c>
      <c r="E11" s="25">
        <f>+D11/12*C11</f>
        <v>52.5</v>
      </c>
      <c r="F11" s="25">
        <f>+E11/$E$7</f>
        <v>52.5</v>
      </c>
      <c r="G11" s="27"/>
      <c r="H11" s="2"/>
      <c r="I11" s="2"/>
      <c r="J11" s="2"/>
    </row>
    <row r="12" spans="1:10" ht="15" x14ac:dyDescent="0.25">
      <c r="A12" s="2"/>
      <c r="B12" s="87"/>
      <c r="C12" s="2"/>
      <c r="D12" s="59" t="s">
        <v>35</v>
      </c>
      <c r="E12" s="73">
        <f>SUM(E10:E11)</f>
        <v>144.91666666666669</v>
      </c>
      <c r="F12" s="73">
        <f>SUM(F10:F11)</f>
        <v>144.91666666666669</v>
      </c>
      <c r="G12" s="2"/>
      <c r="H12" s="2"/>
      <c r="I12" s="2"/>
      <c r="J12" s="2"/>
    </row>
    <row r="13" spans="1:10" ht="15" x14ac:dyDescent="0.25">
      <c r="A13" s="2"/>
      <c r="B13" s="87"/>
      <c r="C13" s="2"/>
      <c r="D13" s="33"/>
      <c r="E13" s="71"/>
      <c r="F13" s="26"/>
      <c r="G13" s="2"/>
      <c r="H13" s="2"/>
      <c r="I13" s="2"/>
      <c r="J13" s="2"/>
    </row>
    <row r="14" spans="1:10" ht="15" x14ac:dyDescent="0.25">
      <c r="A14" s="33"/>
      <c r="B14" s="3"/>
      <c r="C14" s="33"/>
      <c r="D14" s="33"/>
      <c r="E14" s="34"/>
      <c r="F14" s="26"/>
      <c r="G14" s="2"/>
      <c r="H14" s="2"/>
      <c r="I14" s="2"/>
      <c r="J14" s="2"/>
    </row>
    <row r="15" spans="1:10" ht="45" x14ac:dyDescent="0.2">
      <c r="A15" s="57" t="s">
        <v>36</v>
      </c>
      <c r="B15" s="57" t="s">
        <v>5</v>
      </c>
      <c r="C15" s="57" t="s">
        <v>6</v>
      </c>
      <c r="D15" s="57" t="s">
        <v>37</v>
      </c>
      <c r="E15" s="57" t="s">
        <v>38</v>
      </c>
      <c r="F15" s="86" t="s">
        <v>39</v>
      </c>
      <c r="G15" s="86" t="s">
        <v>40</v>
      </c>
      <c r="H15" s="86" t="s">
        <v>81</v>
      </c>
      <c r="I15" s="86" t="s">
        <v>42</v>
      </c>
      <c r="J15" s="72" t="s">
        <v>82</v>
      </c>
    </row>
    <row r="16" spans="1:10" ht="14.25" x14ac:dyDescent="0.2">
      <c r="A16" s="28" t="s">
        <v>95</v>
      </c>
      <c r="B16" s="23" t="s">
        <v>144</v>
      </c>
      <c r="C16" s="24">
        <v>20</v>
      </c>
      <c r="D16" s="36">
        <v>4199.1499999999996</v>
      </c>
      <c r="E16" s="24">
        <f>+D16/30.5</f>
        <v>137.67704918032786</v>
      </c>
      <c r="F16" s="24">
        <f>+E16/8</f>
        <v>17.209631147540982</v>
      </c>
      <c r="G16" s="24">
        <f>+F16/60</f>
        <v>0.28682718579234973</v>
      </c>
      <c r="H16" s="24">
        <f>+G16*20</f>
        <v>5.7365437158469943</v>
      </c>
      <c r="I16" s="78">
        <v>1</v>
      </c>
      <c r="J16" s="80">
        <f>+H16*I16</f>
        <v>5.7365437158469943</v>
      </c>
    </row>
    <row r="17" spans="1:10" ht="15" x14ac:dyDescent="0.25">
      <c r="A17" s="2"/>
      <c r="B17" s="87"/>
      <c r="C17" s="2"/>
      <c r="D17" s="2"/>
      <c r="E17" s="2"/>
      <c r="F17" s="2"/>
      <c r="G17" s="75" t="s">
        <v>35</v>
      </c>
      <c r="H17" s="76"/>
      <c r="I17" s="76"/>
      <c r="J17" s="79">
        <f>SUM(J16:J16)</f>
        <v>5.7365437158469943</v>
      </c>
    </row>
    <row r="18" spans="1:10" ht="14.25" x14ac:dyDescent="0.2">
      <c r="A18" s="2"/>
      <c r="B18" s="87"/>
      <c r="C18" s="2"/>
      <c r="D18" s="2"/>
      <c r="E18" s="2"/>
      <c r="F18" s="2"/>
      <c r="G18" s="2"/>
      <c r="H18" s="2"/>
      <c r="I18" s="2"/>
      <c r="J18" s="2"/>
    </row>
    <row r="19" spans="1:10" ht="15" x14ac:dyDescent="0.25">
      <c r="A19" s="33"/>
      <c r="B19" s="3"/>
      <c r="C19" s="33"/>
      <c r="D19" s="33"/>
      <c r="E19" s="34"/>
      <c r="F19" s="26"/>
      <c r="G19" s="2"/>
      <c r="H19" s="2"/>
      <c r="I19" s="2"/>
      <c r="J19" s="2"/>
    </row>
    <row r="20" spans="1:10" ht="14.25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ht="14.2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ht="15" x14ac:dyDescent="0.25">
      <c r="A22" s="2"/>
      <c r="B22" s="90" t="s">
        <v>49</v>
      </c>
      <c r="C22" s="90"/>
      <c r="D22" s="90"/>
      <c r="E22" s="42">
        <f>+F12</f>
        <v>144.91666666666669</v>
      </c>
      <c r="F22" s="2"/>
      <c r="G22" s="2"/>
      <c r="H22" s="2"/>
      <c r="I22" s="2"/>
      <c r="J22" s="2"/>
    </row>
    <row r="23" spans="1:10" ht="15" x14ac:dyDescent="0.25">
      <c r="A23" s="2"/>
      <c r="B23" s="90" t="s">
        <v>50</v>
      </c>
      <c r="C23" s="90"/>
      <c r="D23" s="90"/>
      <c r="E23" s="45">
        <f>+J17</f>
        <v>5.7365437158469943</v>
      </c>
      <c r="F23" s="2"/>
      <c r="G23" s="2"/>
      <c r="H23" s="2"/>
      <c r="I23" s="2"/>
      <c r="J23" s="2"/>
    </row>
    <row r="24" spans="1:10" ht="15" x14ac:dyDescent="0.25">
      <c r="A24" s="2"/>
      <c r="B24" s="90" t="s">
        <v>107</v>
      </c>
      <c r="C24" s="90"/>
      <c r="D24" s="90"/>
      <c r="E24" s="84">
        <f>SUM(E22:E23)</f>
        <v>150.65321038251369</v>
      </c>
      <c r="F24" s="2"/>
      <c r="G24" s="42"/>
      <c r="H24" s="2"/>
      <c r="I24" s="2"/>
      <c r="J24" s="2"/>
    </row>
    <row r="25" spans="1:10" ht="14.2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</row>
  </sheetData>
  <mergeCells count="6">
    <mergeCell ref="B24:D24"/>
    <mergeCell ref="A3:E3"/>
    <mergeCell ref="A6:D6"/>
    <mergeCell ref="A7:D7"/>
    <mergeCell ref="B22:D22"/>
    <mergeCell ref="B23:D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7" zoomScale="80" zoomScaleNormal="80" workbookViewId="0">
      <selection activeCell="B24" sqref="B24:D24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91" t="s">
        <v>0</v>
      </c>
      <c r="B3" s="91"/>
      <c r="C3" s="91"/>
      <c r="D3" s="91"/>
      <c r="E3" s="91"/>
      <c r="F3" s="66"/>
      <c r="G3" s="2"/>
      <c r="H3" s="2"/>
      <c r="I3" s="2"/>
      <c r="J3" s="2"/>
    </row>
    <row r="4" spans="1:10" ht="15" x14ac:dyDescent="0.25">
      <c r="A4" s="3"/>
      <c r="B4" s="4"/>
      <c r="C4" s="4"/>
      <c r="D4" s="4"/>
      <c r="E4" s="4"/>
      <c r="F4" s="41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7"/>
      <c r="G5" s="2"/>
      <c r="H5" s="2"/>
      <c r="I5" s="2"/>
      <c r="J5" s="2"/>
    </row>
    <row r="6" spans="1:10" ht="14.25" x14ac:dyDescent="0.2">
      <c r="A6" s="92" t="s">
        <v>92</v>
      </c>
      <c r="B6" s="92"/>
      <c r="C6" s="92"/>
      <c r="D6" s="92"/>
      <c r="E6" s="64" t="s">
        <v>91</v>
      </c>
      <c r="F6" s="12"/>
      <c r="G6" s="2"/>
      <c r="H6" s="43"/>
      <c r="I6" s="2"/>
      <c r="J6" s="2"/>
    </row>
    <row r="7" spans="1:10" ht="14.25" x14ac:dyDescent="0.2">
      <c r="A7" s="93" t="s">
        <v>93</v>
      </c>
      <c r="B7" s="94"/>
      <c r="C7" s="94"/>
      <c r="D7" s="95"/>
      <c r="E7" s="65">
        <v>1</v>
      </c>
      <c r="F7" s="18"/>
      <c r="G7" s="2"/>
      <c r="H7" s="2"/>
      <c r="I7" s="2"/>
      <c r="J7" s="2"/>
    </row>
    <row r="8" spans="1:10" ht="15" x14ac:dyDescent="0.25">
      <c r="A8" s="3"/>
      <c r="B8" s="4"/>
      <c r="C8" s="4"/>
      <c r="D8" s="4"/>
      <c r="E8" s="4"/>
      <c r="F8" s="4"/>
      <c r="G8" s="2"/>
      <c r="H8" s="2"/>
      <c r="I8" s="2"/>
      <c r="J8" s="2"/>
    </row>
    <row r="9" spans="1:10" ht="30" x14ac:dyDescent="0.2">
      <c r="A9" s="57" t="s">
        <v>80</v>
      </c>
      <c r="B9" s="57" t="s">
        <v>5</v>
      </c>
      <c r="C9" s="57" t="s">
        <v>6</v>
      </c>
      <c r="D9" s="69" t="s">
        <v>7</v>
      </c>
      <c r="E9" s="72" t="s">
        <v>94</v>
      </c>
      <c r="F9" s="72" t="s">
        <v>82</v>
      </c>
      <c r="G9" s="2"/>
      <c r="H9" s="2"/>
      <c r="I9" s="2"/>
      <c r="J9" s="2"/>
    </row>
    <row r="10" spans="1:10" ht="14.25" x14ac:dyDescent="0.2">
      <c r="A10" s="22" t="s">
        <v>88</v>
      </c>
      <c r="B10" s="23" t="s">
        <v>128</v>
      </c>
      <c r="C10" s="68">
        <v>2</v>
      </c>
      <c r="D10" s="70">
        <v>554.5</v>
      </c>
      <c r="E10" s="25">
        <v>92.416666666666671</v>
      </c>
      <c r="F10" s="25">
        <v>92.42</v>
      </c>
      <c r="G10" s="27"/>
      <c r="H10" s="2"/>
      <c r="I10" s="2"/>
      <c r="J10" s="2"/>
    </row>
    <row r="11" spans="1:10" ht="14.25" x14ac:dyDescent="0.2">
      <c r="A11" s="22" t="s">
        <v>89</v>
      </c>
      <c r="B11" s="23" t="s">
        <v>128</v>
      </c>
      <c r="C11" s="68">
        <v>2</v>
      </c>
      <c r="D11" s="70">
        <v>315</v>
      </c>
      <c r="E11" s="25">
        <v>52.5</v>
      </c>
      <c r="F11" s="25">
        <v>52.5</v>
      </c>
      <c r="G11" s="27"/>
      <c r="H11" s="2"/>
      <c r="I11" s="2"/>
      <c r="J11" s="2"/>
    </row>
    <row r="12" spans="1:10" ht="15" x14ac:dyDescent="0.25">
      <c r="A12" s="2"/>
      <c r="B12" s="87"/>
      <c r="C12" s="2"/>
      <c r="D12" s="59" t="s">
        <v>35</v>
      </c>
      <c r="E12" s="73">
        <f>SUM(E10:E11)</f>
        <v>144.91666666666669</v>
      </c>
      <c r="F12" s="73">
        <f>SUM(F10:F11)</f>
        <v>144.92000000000002</v>
      </c>
      <c r="G12" s="2"/>
      <c r="H12" s="2"/>
      <c r="I12" s="2"/>
      <c r="J12" s="2"/>
    </row>
    <row r="13" spans="1:10" ht="15" x14ac:dyDescent="0.25">
      <c r="A13" s="2"/>
      <c r="B13" s="87"/>
      <c r="C13" s="2"/>
      <c r="D13" s="33"/>
      <c r="E13" s="71"/>
      <c r="F13" s="26"/>
      <c r="G13" s="2"/>
      <c r="H13" s="2"/>
      <c r="I13" s="2"/>
      <c r="J13" s="2"/>
    </row>
    <row r="14" spans="1:10" ht="15" x14ac:dyDescent="0.25">
      <c r="A14" s="33"/>
      <c r="B14" s="3"/>
      <c r="C14" s="33"/>
      <c r="D14" s="33"/>
      <c r="E14" s="34"/>
      <c r="F14" s="26"/>
      <c r="G14" s="2"/>
      <c r="H14" s="2"/>
      <c r="I14" s="2"/>
      <c r="J14" s="2"/>
    </row>
    <row r="15" spans="1:10" ht="45" x14ac:dyDescent="0.2">
      <c r="A15" s="57" t="s">
        <v>36</v>
      </c>
      <c r="B15" s="57" t="s">
        <v>5</v>
      </c>
      <c r="C15" s="57" t="s">
        <v>6</v>
      </c>
      <c r="D15" s="57" t="s">
        <v>37</v>
      </c>
      <c r="E15" s="57" t="s">
        <v>38</v>
      </c>
      <c r="F15" s="86" t="s">
        <v>39</v>
      </c>
      <c r="G15" s="86" t="s">
        <v>40</v>
      </c>
      <c r="H15" s="86" t="s">
        <v>81</v>
      </c>
      <c r="I15" s="86" t="s">
        <v>42</v>
      </c>
      <c r="J15" s="72" t="s">
        <v>82</v>
      </c>
    </row>
    <row r="16" spans="1:10" ht="14.25" x14ac:dyDescent="0.2">
      <c r="A16" s="28" t="s">
        <v>95</v>
      </c>
      <c r="B16" s="23" t="s">
        <v>144</v>
      </c>
      <c r="C16" s="24">
        <v>20</v>
      </c>
      <c r="D16" s="36">
        <v>4199.1499999999996</v>
      </c>
      <c r="E16" s="24">
        <v>137.67704918032786</v>
      </c>
      <c r="F16" s="24">
        <v>17.209631147540982</v>
      </c>
      <c r="G16" s="24">
        <v>0.28682718579234973</v>
      </c>
      <c r="H16" s="24">
        <v>5.7365437158469943</v>
      </c>
      <c r="I16" s="78">
        <v>1</v>
      </c>
      <c r="J16" s="80">
        <f>+H16*I16</f>
        <v>5.7365437158469943</v>
      </c>
    </row>
    <row r="17" spans="1:10" ht="15" x14ac:dyDescent="0.25">
      <c r="A17" s="2"/>
      <c r="B17" s="87"/>
      <c r="C17" s="2"/>
      <c r="D17" s="2"/>
      <c r="E17" s="2"/>
      <c r="F17" s="2"/>
      <c r="G17" s="75" t="s">
        <v>35</v>
      </c>
      <c r="H17" s="76"/>
      <c r="I17" s="76"/>
      <c r="J17" s="79">
        <f>SUM(J16:J16)</f>
        <v>5.7365437158469943</v>
      </c>
    </row>
    <row r="18" spans="1:10" ht="14.25" x14ac:dyDescent="0.2">
      <c r="A18" s="2"/>
      <c r="B18" s="87"/>
      <c r="C18" s="2"/>
      <c r="D18" s="2"/>
      <c r="E18" s="2"/>
      <c r="F18" s="2"/>
      <c r="G18" s="2"/>
      <c r="H18" s="2"/>
      <c r="I18" s="2"/>
      <c r="J18" s="2"/>
    </row>
    <row r="19" spans="1:10" ht="15" x14ac:dyDescent="0.25">
      <c r="A19" s="33"/>
      <c r="B19" s="3"/>
      <c r="C19" s="33"/>
      <c r="D19" s="33"/>
      <c r="E19" s="34"/>
      <c r="F19" s="26"/>
      <c r="G19" s="2"/>
      <c r="H19" s="2"/>
      <c r="I19" s="2"/>
      <c r="J19" s="2"/>
    </row>
    <row r="20" spans="1:10" ht="14.25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ht="14.2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ht="15" x14ac:dyDescent="0.25">
      <c r="A22" s="2"/>
      <c r="B22" s="90" t="s">
        <v>49</v>
      </c>
      <c r="C22" s="90"/>
      <c r="D22" s="90"/>
      <c r="E22" s="42">
        <f>+F12</f>
        <v>144.92000000000002</v>
      </c>
      <c r="F22" s="2"/>
      <c r="G22" s="2"/>
      <c r="H22" s="2"/>
      <c r="I22" s="2"/>
      <c r="J22" s="2"/>
    </row>
    <row r="23" spans="1:10" ht="15" x14ac:dyDescent="0.25">
      <c r="A23" s="2"/>
      <c r="B23" s="90" t="s">
        <v>50</v>
      </c>
      <c r="C23" s="90"/>
      <c r="D23" s="90"/>
      <c r="E23" s="45">
        <f>+J17</f>
        <v>5.7365437158469943</v>
      </c>
      <c r="F23" s="2"/>
      <c r="G23" s="2"/>
      <c r="H23" s="2"/>
      <c r="I23" s="2"/>
      <c r="J23" s="2"/>
    </row>
    <row r="24" spans="1:10" ht="15" x14ac:dyDescent="0.25">
      <c r="A24" s="2"/>
      <c r="B24" s="90" t="s">
        <v>107</v>
      </c>
      <c r="C24" s="90"/>
      <c r="D24" s="90"/>
      <c r="E24" s="84">
        <f>SUM(E22:E23)</f>
        <v>150.65654371584702</v>
      </c>
      <c r="F24" s="2"/>
      <c r="G24" s="42"/>
      <c r="H24" s="2"/>
      <c r="I24" s="2"/>
      <c r="J24" s="2"/>
    </row>
    <row r="25" spans="1:10" ht="14.2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</row>
  </sheetData>
  <mergeCells count="6">
    <mergeCell ref="B24:D24"/>
    <mergeCell ref="A3:E3"/>
    <mergeCell ref="A6:D6"/>
    <mergeCell ref="A7:D7"/>
    <mergeCell ref="B22:D22"/>
    <mergeCell ref="B23:D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A10" zoomScale="80" zoomScaleNormal="80" workbookViewId="0">
      <selection activeCell="A22" sqref="A22:E22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91" t="s">
        <v>0</v>
      </c>
      <c r="B3" s="91"/>
      <c r="C3" s="91"/>
      <c r="D3" s="91"/>
      <c r="E3" s="91"/>
      <c r="F3" s="66"/>
      <c r="G3" s="2"/>
      <c r="H3" s="2"/>
      <c r="I3" s="2"/>
      <c r="J3" s="2"/>
    </row>
    <row r="4" spans="1:10" ht="15" x14ac:dyDescent="0.25">
      <c r="A4" s="3"/>
      <c r="B4" s="4"/>
      <c r="C4" s="4"/>
      <c r="D4" s="4"/>
      <c r="E4" s="4"/>
      <c r="F4" s="41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7"/>
      <c r="G5" s="2"/>
      <c r="H5" s="2"/>
      <c r="I5" s="2"/>
      <c r="J5" s="2"/>
    </row>
    <row r="6" spans="1:10" ht="14.25" x14ac:dyDescent="0.2">
      <c r="A6" s="92" t="s">
        <v>97</v>
      </c>
      <c r="B6" s="92"/>
      <c r="C6" s="92"/>
      <c r="D6" s="92"/>
      <c r="E6" s="64" t="s">
        <v>98</v>
      </c>
      <c r="F6" s="12"/>
      <c r="G6" s="2"/>
      <c r="H6" s="43"/>
      <c r="I6" s="2"/>
      <c r="J6" s="2"/>
    </row>
    <row r="7" spans="1:10" ht="14.25" x14ac:dyDescent="0.2">
      <c r="A7" s="93" t="s">
        <v>93</v>
      </c>
      <c r="B7" s="94"/>
      <c r="C7" s="94"/>
      <c r="D7" s="95"/>
      <c r="E7" s="65">
        <v>15</v>
      </c>
      <c r="F7" s="18"/>
      <c r="G7" s="2"/>
      <c r="H7" s="2"/>
      <c r="I7" s="2"/>
      <c r="J7" s="2"/>
    </row>
    <row r="8" spans="1:10" ht="15" x14ac:dyDescent="0.25">
      <c r="A8" s="3"/>
      <c r="B8" s="4"/>
      <c r="C8" s="4"/>
      <c r="D8" s="4"/>
      <c r="E8" s="4"/>
      <c r="F8" s="4"/>
      <c r="G8" s="2"/>
      <c r="H8" s="2"/>
      <c r="I8" s="2"/>
      <c r="J8" s="2"/>
    </row>
    <row r="9" spans="1:10" ht="30" x14ac:dyDescent="0.2">
      <c r="A9" s="57" t="s">
        <v>80</v>
      </c>
      <c r="B9" s="57" t="s">
        <v>5</v>
      </c>
      <c r="C9" s="57" t="s">
        <v>6</v>
      </c>
      <c r="D9" s="69" t="s">
        <v>7</v>
      </c>
      <c r="E9" s="72" t="s">
        <v>94</v>
      </c>
      <c r="F9" s="72" t="s">
        <v>82</v>
      </c>
      <c r="G9" s="2"/>
      <c r="H9" s="2"/>
      <c r="I9" s="2"/>
      <c r="J9" s="2"/>
    </row>
    <row r="10" spans="1:10" ht="14.25" x14ac:dyDescent="0.2">
      <c r="A10" s="22" t="s">
        <v>99</v>
      </c>
      <c r="B10" s="23" t="s">
        <v>100</v>
      </c>
      <c r="C10" s="68">
        <v>12440</v>
      </c>
      <c r="D10" s="70">
        <v>3.5840000000000001</v>
      </c>
      <c r="E10" s="25">
        <f>+D10*C10/12</f>
        <v>3715.4133333333334</v>
      </c>
      <c r="F10" s="25">
        <f>+E10/15</f>
        <v>247.69422222222224</v>
      </c>
      <c r="G10" s="27"/>
      <c r="H10" s="2"/>
      <c r="I10" s="2"/>
      <c r="J10" s="2"/>
    </row>
    <row r="11" spans="1:10" ht="14.25" x14ac:dyDescent="0.2">
      <c r="A11" s="22" t="s">
        <v>137</v>
      </c>
      <c r="B11" s="23" t="s">
        <v>101</v>
      </c>
      <c r="C11" s="68">
        <v>30</v>
      </c>
      <c r="D11" s="70">
        <v>115</v>
      </c>
      <c r="E11" s="25">
        <f>+D11*C11/12</f>
        <v>287.5</v>
      </c>
      <c r="F11" s="25">
        <f>+E11/$E$7</f>
        <v>19.166666666666668</v>
      </c>
      <c r="G11" s="27"/>
      <c r="H11" s="2"/>
      <c r="I11" s="2"/>
      <c r="J11" s="2"/>
    </row>
    <row r="12" spans="1:10" ht="15" x14ac:dyDescent="0.25">
      <c r="A12" s="2"/>
      <c r="B12" s="87"/>
      <c r="C12" s="2"/>
      <c r="D12" s="59" t="s">
        <v>35</v>
      </c>
      <c r="E12" s="73">
        <f>SUM(E10:E11)</f>
        <v>4002.9133333333334</v>
      </c>
      <c r="F12" s="73">
        <f>SUM(F10:F11)</f>
        <v>266.86088888888889</v>
      </c>
      <c r="G12" s="2"/>
      <c r="H12" s="2"/>
      <c r="I12" s="2"/>
      <c r="J12" s="2"/>
    </row>
    <row r="13" spans="1:10" ht="15" x14ac:dyDescent="0.25">
      <c r="A13" s="2"/>
      <c r="B13" s="87"/>
      <c r="C13" s="2"/>
      <c r="D13" s="33"/>
      <c r="E13" s="71"/>
      <c r="F13" s="26"/>
      <c r="G13" s="2"/>
      <c r="H13" s="2"/>
      <c r="I13" s="2"/>
      <c r="J13" s="2"/>
    </row>
    <row r="14" spans="1:10" ht="15" x14ac:dyDescent="0.25">
      <c r="A14" s="33"/>
      <c r="B14" s="3"/>
      <c r="C14" s="33"/>
      <c r="D14" s="33"/>
      <c r="E14" s="34"/>
      <c r="F14" s="26"/>
      <c r="G14" s="2"/>
      <c r="H14" s="2"/>
      <c r="I14" s="2"/>
      <c r="J14" s="2"/>
    </row>
    <row r="15" spans="1:10" ht="45" x14ac:dyDescent="0.2">
      <c r="A15" s="57" t="s">
        <v>36</v>
      </c>
      <c r="B15" s="57" t="s">
        <v>5</v>
      </c>
      <c r="C15" s="57" t="s">
        <v>6</v>
      </c>
      <c r="D15" s="57" t="s">
        <v>37</v>
      </c>
      <c r="E15" s="57" t="s">
        <v>38</v>
      </c>
      <c r="F15" s="86" t="s">
        <v>39</v>
      </c>
      <c r="G15" s="86" t="s">
        <v>40</v>
      </c>
      <c r="H15" s="86" t="s">
        <v>81</v>
      </c>
      <c r="I15" s="86" t="s">
        <v>42</v>
      </c>
      <c r="J15" s="72" t="s">
        <v>82</v>
      </c>
    </row>
    <row r="16" spans="1:10" ht="16.5" customHeight="1" x14ac:dyDescent="0.2">
      <c r="A16" s="28" t="s">
        <v>138</v>
      </c>
      <c r="B16" s="23" t="s">
        <v>96</v>
      </c>
      <c r="C16" s="24">
        <v>1</v>
      </c>
      <c r="D16" s="36">
        <v>4199.1499999999996</v>
      </c>
      <c r="E16" s="24">
        <v>137.67704918032786</v>
      </c>
      <c r="F16" s="24">
        <v>17.209631147540982</v>
      </c>
      <c r="G16" s="24">
        <v>0.28682718579234973</v>
      </c>
      <c r="H16" s="24">
        <f>+F16*1.5</f>
        <v>25.814446721311473</v>
      </c>
      <c r="I16" s="78">
        <v>2</v>
      </c>
      <c r="J16" s="80">
        <f>+H16*I16</f>
        <v>51.628893442622946</v>
      </c>
    </row>
    <row r="17" spans="1:10" ht="14.25" x14ac:dyDescent="0.2">
      <c r="A17" s="28" t="s">
        <v>138</v>
      </c>
      <c r="B17" s="23" t="s">
        <v>96</v>
      </c>
      <c r="C17" s="24">
        <v>1</v>
      </c>
      <c r="D17" s="36">
        <v>4199.1499999999996</v>
      </c>
      <c r="E17" s="24">
        <v>137.67704918032786</v>
      </c>
      <c r="F17" s="24">
        <v>17.209631147540982</v>
      </c>
      <c r="G17" s="24">
        <v>0.28682718579234973</v>
      </c>
      <c r="H17" s="24">
        <f>+F17*1.5</f>
        <v>25.814446721311473</v>
      </c>
      <c r="I17" s="78">
        <v>2</v>
      </c>
      <c r="J17" s="80">
        <f>+H17*I17</f>
        <v>51.628893442622946</v>
      </c>
    </row>
    <row r="18" spans="1:10" ht="15" x14ac:dyDescent="0.25">
      <c r="A18" s="2"/>
      <c r="B18" s="87"/>
      <c r="C18" s="2"/>
      <c r="D18" s="2"/>
      <c r="E18" s="2"/>
      <c r="F18" s="2"/>
      <c r="G18" s="75" t="s">
        <v>35</v>
      </c>
      <c r="H18" s="76"/>
      <c r="I18" s="76"/>
      <c r="J18" s="79">
        <f>SUM(J16:J17)</f>
        <v>103.25778688524589</v>
      </c>
    </row>
    <row r="19" spans="1:10" ht="14.25" x14ac:dyDescent="0.2">
      <c r="A19" s="2"/>
      <c r="B19" s="87"/>
      <c r="C19" s="2"/>
      <c r="D19" s="2"/>
      <c r="E19" s="2"/>
      <c r="F19" s="2"/>
      <c r="G19" s="2"/>
      <c r="H19" s="2"/>
      <c r="I19" s="2"/>
      <c r="J19" s="2"/>
    </row>
    <row r="20" spans="1:10" ht="15" x14ac:dyDescent="0.25">
      <c r="A20" s="33"/>
      <c r="B20" s="3"/>
      <c r="C20" s="33"/>
      <c r="D20" s="33"/>
      <c r="E20" s="34"/>
      <c r="F20" s="26"/>
      <c r="G20" s="2"/>
      <c r="H20" s="2"/>
      <c r="I20" s="2"/>
      <c r="J20" s="2"/>
    </row>
    <row r="21" spans="1:10" ht="15" x14ac:dyDescent="0.25">
      <c r="A21" s="85" t="s">
        <v>43</v>
      </c>
      <c r="B21" s="85" t="s">
        <v>5</v>
      </c>
      <c r="C21" s="85" t="s">
        <v>6</v>
      </c>
      <c r="D21" s="85" t="s">
        <v>7</v>
      </c>
      <c r="E21" s="62" t="s">
        <v>44</v>
      </c>
      <c r="F21" s="63"/>
      <c r="G21" s="2"/>
      <c r="H21" s="2"/>
      <c r="I21" s="2"/>
      <c r="J21" s="2"/>
    </row>
    <row r="22" spans="1:10" ht="14.25" x14ac:dyDescent="0.2">
      <c r="A22" s="28" t="s">
        <v>161</v>
      </c>
      <c r="B22" s="81" t="s">
        <v>18</v>
      </c>
      <c r="C22" s="24">
        <v>30</v>
      </c>
      <c r="D22" s="82">
        <v>17.53</v>
      </c>
      <c r="E22" s="83">
        <v>35.060000000000009</v>
      </c>
      <c r="F22" s="2"/>
      <c r="G22" s="2"/>
      <c r="H22" s="2"/>
      <c r="I22" s="2"/>
      <c r="J22" s="2"/>
    </row>
    <row r="23" spans="1:10" ht="14.25" x14ac:dyDescent="0.2">
      <c r="A23" s="28"/>
      <c r="B23" s="81"/>
      <c r="C23" s="24"/>
      <c r="D23" s="82"/>
      <c r="E23" s="83"/>
      <c r="F23" s="2"/>
      <c r="G23" s="2"/>
      <c r="H23" s="2"/>
      <c r="I23" s="2"/>
      <c r="J23" s="2"/>
    </row>
    <row r="24" spans="1:10" ht="15" x14ac:dyDescent="0.25">
      <c r="A24" s="2"/>
      <c r="B24" s="2"/>
      <c r="C24" s="2"/>
      <c r="D24" s="59" t="s">
        <v>35</v>
      </c>
      <c r="E24" s="60">
        <f>SUM(E22:E23)</f>
        <v>35.060000000000009</v>
      </c>
      <c r="F24" s="2"/>
      <c r="G24" s="2"/>
      <c r="H24" s="2"/>
      <c r="I24" s="2"/>
      <c r="J24" s="2"/>
    </row>
    <row r="25" spans="1:10" ht="14.2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ht="14.2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ht="15" x14ac:dyDescent="0.25">
      <c r="A27" s="2"/>
      <c r="B27" s="90" t="s">
        <v>49</v>
      </c>
      <c r="C27" s="90"/>
      <c r="D27" s="90"/>
      <c r="E27" s="42">
        <f>+F12</f>
        <v>266.86088888888889</v>
      </c>
      <c r="F27" s="2"/>
      <c r="G27" s="2"/>
      <c r="H27" s="2"/>
      <c r="I27" s="2"/>
      <c r="J27" s="2"/>
    </row>
    <row r="28" spans="1:10" ht="15" x14ac:dyDescent="0.25">
      <c r="A28" s="2"/>
      <c r="B28" s="90" t="s">
        <v>50</v>
      </c>
      <c r="C28" s="90"/>
      <c r="D28" s="90"/>
      <c r="E28" s="45">
        <f>+J18</f>
        <v>103.25778688524589</v>
      </c>
      <c r="F28" s="2"/>
      <c r="G28" s="2"/>
      <c r="H28" s="2"/>
      <c r="I28" s="2"/>
      <c r="J28" s="2"/>
    </row>
    <row r="29" spans="1:10" ht="15" x14ac:dyDescent="0.25">
      <c r="A29" s="2"/>
      <c r="B29" s="90" t="s">
        <v>51</v>
      </c>
      <c r="C29" s="90"/>
      <c r="D29" s="90"/>
      <c r="E29" s="46">
        <f>+E24</f>
        <v>35.060000000000009</v>
      </c>
      <c r="F29" s="2"/>
      <c r="G29" s="2"/>
      <c r="H29" s="2"/>
      <c r="I29" s="2"/>
      <c r="J29" s="2"/>
    </row>
    <row r="30" spans="1:10" ht="15" x14ac:dyDescent="0.25">
      <c r="A30" s="2"/>
      <c r="B30" s="90" t="s">
        <v>106</v>
      </c>
      <c r="C30" s="90"/>
      <c r="D30" s="90"/>
      <c r="E30" s="84">
        <f>SUM(E27:E29)</f>
        <v>405.17867577413477</v>
      </c>
      <c r="F30" s="2"/>
      <c r="G30" s="42"/>
      <c r="H30" s="2"/>
      <c r="I30" s="2"/>
      <c r="J30" s="2"/>
    </row>
    <row r="31" spans="1:10" ht="14.2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</row>
  </sheetData>
  <mergeCells count="7">
    <mergeCell ref="B30:D30"/>
    <mergeCell ref="A3:E3"/>
    <mergeCell ref="A6:D6"/>
    <mergeCell ref="A7:D7"/>
    <mergeCell ref="B27:D27"/>
    <mergeCell ref="B28:D28"/>
    <mergeCell ref="B29:D2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A10" zoomScale="80" zoomScaleNormal="80" workbookViewId="0">
      <selection activeCell="A21" sqref="A21:E21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91" t="s">
        <v>0</v>
      </c>
      <c r="B3" s="91"/>
      <c r="C3" s="91"/>
      <c r="D3" s="91"/>
      <c r="E3" s="91"/>
      <c r="F3" s="66"/>
      <c r="G3" s="2"/>
      <c r="H3" s="2"/>
      <c r="I3" s="2"/>
      <c r="J3" s="2"/>
    </row>
    <row r="4" spans="1:10" ht="15" x14ac:dyDescent="0.25">
      <c r="A4" s="3"/>
      <c r="B4" s="4"/>
      <c r="C4" s="4"/>
      <c r="D4" s="4"/>
      <c r="E4" s="4"/>
      <c r="F4" s="41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7"/>
      <c r="G5" s="2"/>
      <c r="H5" s="2"/>
      <c r="I5" s="2"/>
      <c r="J5" s="2"/>
    </row>
    <row r="6" spans="1:10" ht="14.25" x14ac:dyDescent="0.2">
      <c r="A6" s="92" t="s">
        <v>102</v>
      </c>
      <c r="B6" s="92"/>
      <c r="C6" s="92"/>
      <c r="D6" s="92"/>
      <c r="E6" s="64" t="s">
        <v>98</v>
      </c>
      <c r="F6" s="12"/>
      <c r="G6" s="2"/>
      <c r="H6" s="43"/>
      <c r="I6" s="2"/>
      <c r="J6" s="2"/>
    </row>
    <row r="7" spans="1:10" ht="14.25" x14ac:dyDescent="0.2">
      <c r="A7" s="93" t="s">
        <v>93</v>
      </c>
      <c r="B7" s="94"/>
      <c r="C7" s="94"/>
      <c r="D7" s="95"/>
      <c r="E7" s="65">
        <v>15</v>
      </c>
      <c r="F7" s="18"/>
      <c r="G7" s="2"/>
      <c r="H7" s="2"/>
      <c r="I7" s="2"/>
      <c r="J7" s="2"/>
    </row>
    <row r="8" spans="1:10" ht="15" x14ac:dyDescent="0.25">
      <c r="A8" s="3"/>
      <c r="B8" s="4"/>
      <c r="C8" s="4"/>
      <c r="D8" s="4"/>
      <c r="E8" s="4"/>
      <c r="F8" s="4"/>
      <c r="G8" s="2"/>
      <c r="H8" s="2"/>
      <c r="I8" s="2"/>
      <c r="J8" s="2"/>
    </row>
    <row r="9" spans="1:10" ht="30" x14ac:dyDescent="0.2">
      <c r="A9" s="57" t="s">
        <v>80</v>
      </c>
      <c r="B9" s="57" t="s">
        <v>5</v>
      </c>
      <c r="C9" s="57" t="s">
        <v>6</v>
      </c>
      <c r="D9" s="69" t="s">
        <v>7</v>
      </c>
      <c r="E9" s="72" t="s">
        <v>94</v>
      </c>
      <c r="F9" s="72" t="s">
        <v>82</v>
      </c>
      <c r="G9" s="2"/>
      <c r="H9" s="2"/>
      <c r="I9" s="2"/>
      <c r="J9" s="2"/>
    </row>
    <row r="10" spans="1:10" ht="14.25" x14ac:dyDescent="0.2">
      <c r="A10" s="22" t="s">
        <v>99</v>
      </c>
      <c r="B10" s="23" t="s">
        <v>100</v>
      </c>
      <c r="C10" s="68">
        <v>7440</v>
      </c>
      <c r="D10" s="70">
        <v>3.5840000000000001</v>
      </c>
      <c r="E10" s="25">
        <f>+D10*C10/12</f>
        <v>2222.08</v>
      </c>
      <c r="F10" s="25">
        <f>+E10/15</f>
        <v>148.13866666666667</v>
      </c>
      <c r="G10" s="27"/>
      <c r="H10" s="2"/>
      <c r="I10" s="2"/>
      <c r="J10" s="2"/>
    </row>
    <row r="11" spans="1:10" ht="14.25" x14ac:dyDescent="0.2">
      <c r="A11" s="22" t="s">
        <v>137</v>
      </c>
      <c r="B11" s="23" t="s">
        <v>101</v>
      </c>
      <c r="C11" s="68">
        <v>30</v>
      </c>
      <c r="D11" s="70">
        <v>115</v>
      </c>
      <c r="E11" s="25">
        <f>+D11*C11/12</f>
        <v>287.5</v>
      </c>
      <c r="F11" s="25">
        <f t="shared" ref="F11" si="0">+E11/$E$7</f>
        <v>19.166666666666668</v>
      </c>
      <c r="G11" s="27"/>
      <c r="H11" s="2"/>
      <c r="I11" s="2"/>
      <c r="J11" s="2"/>
    </row>
    <row r="12" spans="1:10" ht="15" x14ac:dyDescent="0.25">
      <c r="A12" s="2"/>
      <c r="B12" s="87"/>
      <c r="C12" s="2"/>
      <c r="D12" s="59" t="s">
        <v>35</v>
      </c>
      <c r="E12" s="73">
        <f>SUM(E10:E11)</f>
        <v>2509.58</v>
      </c>
      <c r="F12" s="73">
        <f>SUM(F10:F11)</f>
        <v>167.30533333333332</v>
      </c>
      <c r="G12" s="2"/>
      <c r="H12" s="2"/>
      <c r="I12" s="2"/>
      <c r="J12" s="2"/>
    </row>
    <row r="13" spans="1:10" ht="15" x14ac:dyDescent="0.25">
      <c r="A13" s="2"/>
      <c r="B13" s="87"/>
      <c r="C13" s="2"/>
      <c r="D13" s="33"/>
      <c r="E13" s="71"/>
      <c r="F13" s="26"/>
      <c r="G13" s="2"/>
      <c r="H13" s="2"/>
      <c r="I13" s="2"/>
      <c r="J13" s="2"/>
    </row>
    <row r="14" spans="1:10" ht="15" x14ac:dyDescent="0.25">
      <c r="A14" s="33"/>
      <c r="B14" s="3"/>
      <c r="C14" s="33"/>
      <c r="D14" s="33"/>
      <c r="E14" s="34"/>
      <c r="F14" s="26"/>
      <c r="G14" s="2"/>
      <c r="H14" s="2"/>
      <c r="I14" s="2"/>
      <c r="J14" s="2"/>
    </row>
    <row r="15" spans="1:10" ht="45" x14ac:dyDescent="0.2">
      <c r="A15" s="57" t="s">
        <v>36</v>
      </c>
      <c r="B15" s="57" t="s">
        <v>5</v>
      </c>
      <c r="C15" s="57" t="s">
        <v>6</v>
      </c>
      <c r="D15" s="57" t="s">
        <v>37</v>
      </c>
      <c r="E15" s="57" t="s">
        <v>38</v>
      </c>
      <c r="F15" s="86" t="s">
        <v>39</v>
      </c>
      <c r="G15" s="86" t="s">
        <v>40</v>
      </c>
      <c r="H15" s="86" t="s">
        <v>81</v>
      </c>
      <c r="I15" s="86" t="s">
        <v>42</v>
      </c>
      <c r="J15" s="72" t="s">
        <v>82</v>
      </c>
    </row>
    <row r="16" spans="1:10" ht="21" customHeight="1" x14ac:dyDescent="0.2">
      <c r="A16" s="28" t="s">
        <v>138</v>
      </c>
      <c r="B16" s="23" t="s">
        <v>96</v>
      </c>
      <c r="C16" s="24">
        <v>1</v>
      </c>
      <c r="D16" s="36">
        <v>4199.1499999999996</v>
      </c>
      <c r="E16" s="24">
        <v>137.67704918032786</v>
      </c>
      <c r="F16" s="24">
        <v>17.209631147540982</v>
      </c>
      <c r="G16" s="24">
        <v>0.28682718579234973</v>
      </c>
      <c r="H16" s="24">
        <v>25.814446721311473</v>
      </c>
      <c r="I16" s="78">
        <v>2</v>
      </c>
      <c r="J16" s="80">
        <f>+H16*I16</f>
        <v>51.628893442622946</v>
      </c>
    </row>
    <row r="17" spans="1:10" ht="15" x14ac:dyDescent="0.25">
      <c r="A17" s="2"/>
      <c r="B17" s="87"/>
      <c r="C17" s="2"/>
      <c r="D17" s="2"/>
      <c r="E17" s="2"/>
      <c r="F17" s="2"/>
      <c r="G17" s="75" t="s">
        <v>35</v>
      </c>
      <c r="H17" s="76"/>
      <c r="I17" s="76"/>
      <c r="J17" s="79">
        <f>SUM(J16:J16)</f>
        <v>51.628893442622946</v>
      </c>
    </row>
    <row r="18" spans="1:10" ht="14.25" x14ac:dyDescent="0.2">
      <c r="A18" s="2"/>
      <c r="B18" s="87"/>
      <c r="C18" s="2"/>
      <c r="D18" s="2"/>
      <c r="E18" s="2"/>
      <c r="F18" s="2"/>
      <c r="G18" s="2"/>
      <c r="H18" s="2"/>
      <c r="I18" s="2"/>
      <c r="J18" s="2"/>
    </row>
    <row r="19" spans="1:10" ht="15" x14ac:dyDescent="0.25">
      <c r="A19" s="33"/>
      <c r="B19" s="3"/>
      <c r="C19" s="33"/>
      <c r="D19" s="33"/>
      <c r="E19" s="34"/>
      <c r="F19" s="26"/>
      <c r="G19" s="2"/>
      <c r="H19" s="2"/>
      <c r="I19" s="2"/>
      <c r="J19" s="2"/>
    </row>
    <row r="20" spans="1:10" ht="15" x14ac:dyDescent="0.25">
      <c r="A20" s="85" t="s">
        <v>43</v>
      </c>
      <c r="B20" s="85" t="s">
        <v>5</v>
      </c>
      <c r="C20" s="85" t="s">
        <v>6</v>
      </c>
      <c r="D20" s="85" t="s">
        <v>7</v>
      </c>
      <c r="E20" s="62" t="s">
        <v>44</v>
      </c>
      <c r="F20" s="63"/>
      <c r="G20" s="2"/>
      <c r="H20" s="2"/>
      <c r="I20" s="2"/>
      <c r="J20" s="2"/>
    </row>
    <row r="21" spans="1:10" ht="14.25" x14ac:dyDescent="0.2">
      <c r="A21" s="28" t="s">
        <v>161</v>
      </c>
      <c r="B21" s="81" t="s">
        <v>18</v>
      </c>
      <c r="C21" s="24">
        <v>30</v>
      </c>
      <c r="D21" s="82">
        <v>17.53</v>
      </c>
      <c r="E21" s="83">
        <f>+D21*C21/15</f>
        <v>35.060000000000009</v>
      </c>
      <c r="F21" s="2"/>
      <c r="G21" s="2"/>
      <c r="H21" s="2"/>
      <c r="I21" s="2"/>
      <c r="J21" s="2"/>
    </row>
    <row r="22" spans="1:10" ht="15" x14ac:dyDescent="0.25">
      <c r="A22" s="2"/>
      <c r="B22" s="2"/>
      <c r="C22" s="2"/>
      <c r="D22" s="59" t="s">
        <v>35</v>
      </c>
      <c r="E22" s="60">
        <f>SUM(E21:E21)</f>
        <v>35.060000000000009</v>
      </c>
      <c r="F22" s="2"/>
      <c r="G22" s="2"/>
      <c r="H22" s="2"/>
      <c r="I22" s="2"/>
      <c r="J22" s="2"/>
    </row>
    <row r="23" spans="1:10" ht="14.25" x14ac:dyDescent="0.2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ht="14.25" x14ac:dyDescent="0.2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ht="15" x14ac:dyDescent="0.25">
      <c r="A25" s="2"/>
      <c r="B25" s="90" t="s">
        <v>49</v>
      </c>
      <c r="C25" s="90"/>
      <c r="D25" s="90"/>
      <c r="E25" s="42">
        <f>+F12</f>
        <v>167.30533333333332</v>
      </c>
      <c r="F25" s="2"/>
      <c r="G25" s="2"/>
      <c r="H25" s="2"/>
      <c r="I25" s="2"/>
      <c r="J25" s="2"/>
    </row>
    <row r="26" spans="1:10" ht="15" x14ac:dyDescent="0.25">
      <c r="A26" s="2"/>
      <c r="B26" s="90" t="s">
        <v>50</v>
      </c>
      <c r="C26" s="90"/>
      <c r="D26" s="90"/>
      <c r="E26" s="45">
        <f>+J17</f>
        <v>51.628893442622946</v>
      </c>
      <c r="F26" s="2"/>
      <c r="G26" s="2"/>
      <c r="H26" s="2"/>
      <c r="I26" s="2"/>
      <c r="J26" s="2"/>
    </row>
    <row r="27" spans="1:10" ht="15" x14ac:dyDescent="0.25">
      <c r="A27" s="2"/>
      <c r="B27" s="90" t="s">
        <v>51</v>
      </c>
      <c r="C27" s="90"/>
      <c r="D27" s="90"/>
      <c r="E27" s="46">
        <f>+E22</f>
        <v>35.060000000000009</v>
      </c>
      <c r="F27" s="2"/>
      <c r="G27" s="2"/>
      <c r="H27" s="2"/>
      <c r="I27" s="2"/>
      <c r="J27" s="2"/>
    </row>
    <row r="28" spans="1:10" ht="15" x14ac:dyDescent="0.25">
      <c r="A28" s="2"/>
      <c r="B28" s="90" t="s">
        <v>106</v>
      </c>
      <c r="C28" s="90"/>
      <c r="D28" s="90"/>
      <c r="E28" s="84">
        <f>SUM(E25:E27)</f>
        <v>253.99422677595626</v>
      </c>
      <c r="F28" s="2"/>
      <c r="G28" s="42"/>
      <c r="H28" s="2"/>
      <c r="I28" s="2"/>
      <c r="J28" s="2"/>
    </row>
    <row r="29" spans="1:10" ht="14.25" x14ac:dyDescent="0.2">
      <c r="A29" s="2"/>
      <c r="B29" s="2"/>
      <c r="C29" s="2"/>
      <c r="D29" s="2"/>
      <c r="E29" s="2"/>
      <c r="F29" s="2"/>
      <c r="G29" s="2"/>
      <c r="H29" s="2"/>
      <c r="I29" s="2"/>
      <c r="J29" s="2"/>
    </row>
  </sheetData>
  <mergeCells count="7">
    <mergeCell ref="B28:D28"/>
    <mergeCell ref="A3:E3"/>
    <mergeCell ref="A6:D6"/>
    <mergeCell ref="A7:D7"/>
    <mergeCell ref="B25:D25"/>
    <mergeCell ref="B26:D26"/>
    <mergeCell ref="B27:D2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7" zoomScale="80" zoomScaleNormal="80" workbookViewId="0">
      <selection activeCell="A17" sqref="A17:E17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91" t="s">
        <v>0</v>
      </c>
      <c r="B3" s="91"/>
      <c r="C3" s="91"/>
      <c r="D3" s="91"/>
      <c r="E3" s="91"/>
      <c r="F3" s="66"/>
      <c r="G3" s="2"/>
      <c r="H3" s="2"/>
      <c r="I3" s="2"/>
      <c r="J3" s="2"/>
    </row>
    <row r="4" spans="1:10" ht="15" x14ac:dyDescent="0.25">
      <c r="A4" s="3"/>
      <c r="B4" s="4"/>
      <c r="C4" s="4"/>
      <c r="D4" s="4"/>
      <c r="E4" s="4"/>
      <c r="F4" s="41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7"/>
      <c r="G5" s="2"/>
      <c r="H5" s="2"/>
      <c r="I5" s="2"/>
      <c r="J5" s="2"/>
    </row>
    <row r="6" spans="1:10" ht="32.25" customHeight="1" x14ac:dyDescent="0.2">
      <c r="A6" s="92" t="s">
        <v>104</v>
      </c>
      <c r="B6" s="92"/>
      <c r="C6" s="92"/>
      <c r="D6" s="92"/>
      <c r="E6" s="64" t="s">
        <v>105</v>
      </c>
      <c r="F6" s="12"/>
      <c r="G6" s="2"/>
      <c r="H6" s="43"/>
      <c r="I6" s="2"/>
      <c r="J6" s="2"/>
    </row>
    <row r="7" spans="1:10" ht="14.25" x14ac:dyDescent="0.2">
      <c r="A7" s="93" t="s">
        <v>93</v>
      </c>
      <c r="B7" s="94"/>
      <c r="C7" s="94"/>
      <c r="D7" s="95"/>
      <c r="E7" s="65">
        <v>15</v>
      </c>
      <c r="F7" s="18"/>
      <c r="G7" s="2"/>
      <c r="H7" s="2"/>
      <c r="I7" s="2"/>
      <c r="J7" s="2"/>
    </row>
    <row r="8" spans="1:10" ht="15" x14ac:dyDescent="0.25">
      <c r="A8" s="3"/>
      <c r="B8" s="4"/>
      <c r="C8" s="4"/>
      <c r="D8" s="4"/>
      <c r="E8" s="4"/>
      <c r="F8" s="4"/>
      <c r="G8" s="2"/>
      <c r="H8" s="2"/>
      <c r="I8" s="2"/>
      <c r="J8" s="2"/>
    </row>
    <row r="9" spans="1:10" ht="30" x14ac:dyDescent="0.2">
      <c r="A9" s="57" t="s">
        <v>80</v>
      </c>
      <c r="B9" s="57" t="s">
        <v>5</v>
      </c>
      <c r="C9" s="57" t="s">
        <v>6</v>
      </c>
      <c r="D9" s="69" t="s">
        <v>7</v>
      </c>
      <c r="E9" s="72" t="s">
        <v>94</v>
      </c>
      <c r="F9" s="72" t="s">
        <v>82</v>
      </c>
      <c r="G9" s="2"/>
      <c r="H9" s="2"/>
      <c r="I9" s="2"/>
      <c r="J9" s="2"/>
    </row>
    <row r="10" spans="1:10" ht="14.25" x14ac:dyDescent="0.2">
      <c r="A10" s="22" t="s">
        <v>99</v>
      </c>
      <c r="B10" s="23" t="s">
        <v>100</v>
      </c>
      <c r="C10" s="68">
        <v>5220</v>
      </c>
      <c r="D10" s="70">
        <v>3.5840000000000001</v>
      </c>
      <c r="E10" s="25">
        <f>+D10*C10/12</f>
        <v>1559.04</v>
      </c>
      <c r="F10" s="25">
        <f>+E10/15</f>
        <v>103.93599999999999</v>
      </c>
      <c r="G10" s="27"/>
      <c r="H10" s="2"/>
      <c r="I10" s="2"/>
      <c r="J10" s="2"/>
    </row>
    <row r="11" spans="1:10" ht="15" x14ac:dyDescent="0.25">
      <c r="A11" s="2"/>
      <c r="B11" s="87"/>
      <c r="C11" s="2"/>
      <c r="D11" s="59" t="s">
        <v>35</v>
      </c>
      <c r="E11" s="73">
        <f>SUM(E10:E10)</f>
        <v>1559.04</v>
      </c>
      <c r="F11" s="73">
        <f>SUM(F10:F10)</f>
        <v>103.93599999999999</v>
      </c>
      <c r="G11" s="2"/>
      <c r="H11" s="2"/>
      <c r="I11" s="2"/>
      <c r="J11" s="2"/>
    </row>
    <row r="12" spans="1:10" ht="15" x14ac:dyDescent="0.25">
      <c r="A12" s="2"/>
      <c r="B12" s="87"/>
      <c r="C12" s="2"/>
      <c r="D12" s="33"/>
      <c r="E12" s="71"/>
      <c r="F12" s="26"/>
      <c r="G12" s="2"/>
      <c r="H12" s="2"/>
      <c r="I12" s="2"/>
      <c r="J12" s="2"/>
    </row>
    <row r="13" spans="1:10" ht="15" x14ac:dyDescent="0.25">
      <c r="A13" s="33"/>
      <c r="B13" s="3"/>
      <c r="C13" s="33"/>
      <c r="D13" s="33"/>
      <c r="E13" s="34"/>
      <c r="F13" s="26"/>
      <c r="G13" s="2"/>
      <c r="H13" s="2"/>
      <c r="I13" s="2"/>
      <c r="J13" s="2"/>
    </row>
    <row r="14" spans="1:10" ht="14.25" x14ac:dyDescent="0.2">
      <c r="A14" s="2"/>
      <c r="B14" s="87"/>
      <c r="C14" s="2"/>
      <c r="D14" s="2"/>
      <c r="E14" s="2"/>
      <c r="F14" s="2"/>
      <c r="G14" s="2"/>
      <c r="H14" s="2"/>
      <c r="I14" s="2"/>
      <c r="J14" s="2"/>
    </row>
    <row r="15" spans="1:10" ht="15" x14ac:dyDescent="0.25">
      <c r="A15" s="33"/>
      <c r="B15" s="3"/>
      <c r="C15" s="33"/>
      <c r="D15" s="33"/>
      <c r="E15" s="34"/>
      <c r="F15" s="26"/>
      <c r="G15" s="2"/>
      <c r="H15" s="2"/>
      <c r="I15" s="2"/>
      <c r="J15" s="2"/>
    </row>
    <row r="16" spans="1:10" ht="30" x14ac:dyDescent="0.25">
      <c r="A16" s="85" t="s">
        <v>43</v>
      </c>
      <c r="B16" s="85" t="s">
        <v>5</v>
      </c>
      <c r="C16" s="85" t="s">
        <v>6</v>
      </c>
      <c r="D16" s="85" t="s">
        <v>7</v>
      </c>
      <c r="E16" s="89" t="s">
        <v>94</v>
      </c>
      <c r="F16" s="63"/>
      <c r="G16" s="2"/>
      <c r="H16" s="2"/>
      <c r="I16" s="2"/>
      <c r="J16" s="2"/>
    </row>
    <row r="17" spans="1:10" ht="28.5" x14ac:dyDescent="0.2">
      <c r="A17" s="28" t="s">
        <v>162</v>
      </c>
      <c r="B17" s="81" t="s">
        <v>140</v>
      </c>
      <c r="C17" s="24">
        <v>2</v>
      </c>
      <c r="D17" s="82">
        <v>395</v>
      </c>
      <c r="E17" s="83">
        <f>+C17*D17/15</f>
        <v>52.666666666666664</v>
      </c>
      <c r="F17" s="2"/>
      <c r="G17" s="2"/>
      <c r="H17" s="2"/>
      <c r="I17" s="2"/>
      <c r="J17" s="2"/>
    </row>
    <row r="18" spans="1:10" ht="14.25" x14ac:dyDescent="0.2">
      <c r="A18" s="28"/>
      <c r="B18" s="81"/>
      <c r="C18" s="24"/>
      <c r="D18" s="82"/>
      <c r="E18" s="83"/>
      <c r="F18" s="2"/>
      <c r="G18" s="43"/>
      <c r="H18" s="2"/>
      <c r="I18" s="2"/>
      <c r="J18" s="2"/>
    </row>
    <row r="19" spans="1:10" ht="15" x14ac:dyDescent="0.25">
      <c r="A19" s="2"/>
      <c r="B19" s="2"/>
      <c r="C19" s="2"/>
      <c r="D19" s="59" t="s">
        <v>35</v>
      </c>
      <c r="E19" s="60">
        <f>SUM(E17:E18)</f>
        <v>52.666666666666664</v>
      </c>
      <c r="F19" s="2"/>
      <c r="G19" s="2"/>
      <c r="H19" s="2"/>
      <c r="I19" s="2"/>
      <c r="J19" s="2"/>
    </row>
    <row r="20" spans="1:10" ht="14.25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ht="14.2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ht="15" x14ac:dyDescent="0.25">
      <c r="A22" s="2"/>
      <c r="B22" s="90" t="s">
        <v>49</v>
      </c>
      <c r="C22" s="90"/>
      <c r="D22" s="90"/>
      <c r="E22" s="42">
        <f>+F11</f>
        <v>103.93599999999999</v>
      </c>
      <c r="F22" s="2"/>
      <c r="G22" s="2"/>
      <c r="H22" s="2"/>
      <c r="I22" s="2"/>
      <c r="J22" s="2"/>
    </row>
    <row r="23" spans="1:10" ht="15" x14ac:dyDescent="0.25">
      <c r="A23" s="2"/>
      <c r="B23" s="90" t="s">
        <v>51</v>
      </c>
      <c r="C23" s="90"/>
      <c r="D23" s="90"/>
      <c r="E23" s="46">
        <f>+E19</f>
        <v>52.666666666666664</v>
      </c>
      <c r="F23" s="2"/>
      <c r="G23" s="2"/>
      <c r="H23" s="2"/>
      <c r="I23" s="2"/>
      <c r="J23" s="2"/>
    </row>
    <row r="24" spans="1:10" ht="15" x14ac:dyDescent="0.25">
      <c r="A24" s="2"/>
      <c r="B24" s="90" t="s">
        <v>139</v>
      </c>
      <c r="C24" s="90"/>
      <c r="D24" s="90"/>
      <c r="E24" s="84">
        <f>SUM(E22:E23)</f>
        <v>156.60266666666666</v>
      </c>
      <c r="F24" s="2"/>
      <c r="G24" s="42"/>
      <c r="H24" s="2"/>
      <c r="I24" s="2"/>
      <c r="J24" s="2"/>
    </row>
    <row r="25" spans="1:10" ht="14.2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</row>
  </sheetData>
  <mergeCells count="6">
    <mergeCell ref="B24:D24"/>
    <mergeCell ref="A3:E3"/>
    <mergeCell ref="A6:D6"/>
    <mergeCell ref="A7:D7"/>
    <mergeCell ref="B22:D22"/>
    <mergeCell ref="B23:D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7" zoomScale="80" zoomScaleNormal="80" workbookViewId="0">
      <selection activeCell="A17" sqref="A17:E17"/>
    </sheetView>
  </sheetViews>
  <sheetFormatPr baseColWidth="10" defaultRowHeight="12.75" x14ac:dyDescent="0.2"/>
  <cols>
    <col min="1" max="1" width="66.140625" customWidth="1"/>
    <col min="2" max="3" width="14.28515625" customWidth="1"/>
    <col min="4" max="4" width="18.28515625" customWidth="1"/>
    <col min="5" max="5" width="16.7109375" customWidth="1"/>
    <col min="6" max="6" width="20.57031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91" t="s">
        <v>0</v>
      </c>
      <c r="B3" s="91"/>
      <c r="C3" s="91"/>
      <c r="D3" s="91"/>
      <c r="E3" s="91"/>
      <c r="F3" s="66"/>
      <c r="G3" s="2"/>
      <c r="H3" s="2"/>
      <c r="I3" s="2"/>
      <c r="J3" s="2"/>
    </row>
    <row r="4" spans="1:10" ht="15" x14ac:dyDescent="0.25">
      <c r="A4" s="3"/>
      <c r="B4" s="4"/>
      <c r="C4" s="4"/>
      <c r="D4" s="4"/>
      <c r="E4" s="4"/>
      <c r="F4" s="41"/>
      <c r="G4" s="2"/>
      <c r="H4" s="2"/>
      <c r="I4" s="2"/>
      <c r="J4" s="2"/>
    </row>
    <row r="5" spans="1:10" ht="15" x14ac:dyDescent="0.25">
      <c r="A5" s="52" t="s">
        <v>1</v>
      </c>
      <c r="B5" s="53" t="s">
        <v>2</v>
      </c>
      <c r="C5" s="54">
        <f>+'[1]1'!C7</f>
        <v>1</v>
      </c>
      <c r="D5" s="55"/>
      <c r="E5" s="56" t="s">
        <v>3</v>
      </c>
      <c r="F5" s="67"/>
      <c r="G5" s="2"/>
      <c r="H5" s="2"/>
      <c r="I5" s="2"/>
      <c r="J5" s="2"/>
    </row>
    <row r="6" spans="1:10" ht="39" customHeight="1" x14ac:dyDescent="0.2">
      <c r="A6" s="92" t="s">
        <v>104</v>
      </c>
      <c r="B6" s="92"/>
      <c r="C6" s="92"/>
      <c r="D6" s="92"/>
      <c r="E6" s="64" t="s">
        <v>105</v>
      </c>
      <c r="F6" s="12"/>
      <c r="G6" s="2"/>
      <c r="H6" s="43"/>
      <c r="I6" s="2"/>
      <c r="J6" s="2"/>
    </row>
    <row r="7" spans="1:10" ht="14.25" x14ac:dyDescent="0.2">
      <c r="A7" s="93" t="s">
        <v>93</v>
      </c>
      <c r="B7" s="94"/>
      <c r="C7" s="94"/>
      <c r="D7" s="95"/>
      <c r="E7" s="65">
        <v>15</v>
      </c>
      <c r="F7" s="18"/>
      <c r="G7" s="2"/>
      <c r="H7" s="2"/>
      <c r="I7" s="2"/>
      <c r="J7" s="2"/>
    </row>
    <row r="8" spans="1:10" ht="15" x14ac:dyDescent="0.25">
      <c r="A8" s="3"/>
      <c r="B8" s="4"/>
      <c r="C8" s="4"/>
      <c r="D8" s="4"/>
      <c r="E8" s="4"/>
      <c r="F8" s="4"/>
      <c r="G8" s="2"/>
      <c r="H8" s="2"/>
      <c r="I8" s="2"/>
      <c r="J8" s="2"/>
    </row>
    <row r="9" spans="1:10" ht="30" x14ac:dyDescent="0.2">
      <c r="A9" s="57" t="s">
        <v>80</v>
      </c>
      <c r="B9" s="57" t="s">
        <v>5</v>
      </c>
      <c r="C9" s="57" t="s">
        <v>6</v>
      </c>
      <c r="D9" s="69" t="s">
        <v>7</v>
      </c>
      <c r="E9" s="72" t="s">
        <v>94</v>
      </c>
      <c r="F9" s="72" t="s">
        <v>82</v>
      </c>
      <c r="G9" s="2"/>
      <c r="H9" s="2"/>
      <c r="I9" s="2"/>
      <c r="J9" s="2"/>
    </row>
    <row r="10" spans="1:10" ht="14.25" x14ac:dyDescent="0.2">
      <c r="A10" s="22" t="s">
        <v>99</v>
      </c>
      <c r="B10" s="23" t="s">
        <v>100</v>
      </c>
      <c r="C10" s="68">
        <v>5220</v>
      </c>
      <c r="D10" s="70">
        <v>3.5840000000000001</v>
      </c>
      <c r="E10" s="25">
        <f>+D10*C10/12</f>
        <v>1559.04</v>
      </c>
      <c r="F10" s="25">
        <f>+E10/15</f>
        <v>103.93599999999999</v>
      </c>
      <c r="G10" s="27"/>
      <c r="H10" s="2"/>
      <c r="I10" s="2"/>
      <c r="J10" s="2"/>
    </row>
    <row r="11" spans="1:10" ht="14.25" x14ac:dyDescent="0.2">
      <c r="A11" s="22"/>
      <c r="B11" s="23"/>
      <c r="C11" s="68"/>
      <c r="D11" s="70"/>
      <c r="E11" s="25"/>
      <c r="F11" s="25">
        <f t="shared" ref="F11" si="0">+E11/$E$7</f>
        <v>0</v>
      </c>
      <c r="G11" s="27"/>
      <c r="H11" s="2"/>
      <c r="I11" s="2"/>
      <c r="J11" s="2"/>
    </row>
    <row r="12" spans="1:10" ht="15" x14ac:dyDescent="0.25">
      <c r="A12" s="2"/>
      <c r="B12" s="87"/>
      <c r="C12" s="2"/>
      <c r="D12" s="59" t="s">
        <v>35</v>
      </c>
      <c r="E12" s="73">
        <f>SUM(E10:E10)</f>
        <v>1559.04</v>
      </c>
      <c r="F12" s="73">
        <f>SUM(F10:F11)</f>
        <v>103.93599999999999</v>
      </c>
      <c r="G12" s="2"/>
      <c r="H12" s="2"/>
      <c r="I12" s="2"/>
      <c r="J12" s="2"/>
    </row>
    <row r="13" spans="1:10" ht="15" x14ac:dyDescent="0.25">
      <c r="A13" s="2"/>
      <c r="B13" s="87"/>
      <c r="C13" s="2"/>
      <c r="D13" s="33"/>
      <c r="E13" s="71"/>
      <c r="F13" s="26"/>
      <c r="G13" s="2"/>
      <c r="H13" s="2"/>
      <c r="I13" s="2"/>
      <c r="J13" s="2"/>
    </row>
    <row r="14" spans="1:10" ht="15" x14ac:dyDescent="0.25">
      <c r="A14" s="33"/>
      <c r="B14" s="3"/>
      <c r="C14" s="33"/>
      <c r="D14" s="33"/>
      <c r="E14" s="34"/>
      <c r="F14" s="26"/>
      <c r="G14" s="2"/>
      <c r="H14" s="2"/>
      <c r="I14" s="2"/>
      <c r="J14" s="2"/>
    </row>
    <row r="15" spans="1:10" ht="15" x14ac:dyDescent="0.25">
      <c r="A15" s="33"/>
      <c r="B15" s="3"/>
      <c r="C15" s="33"/>
      <c r="D15" s="33"/>
      <c r="E15" s="34"/>
      <c r="F15" s="26"/>
      <c r="G15" s="2"/>
      <c r="H15" s="2"/>
      <c r="I15" s="2"/>
      <c r="J15" s="2"/>
    </row>
    <row r="16" spans="1:10" ht="15" x14ac:dyDescent="0.25">
      <c r="A16" s="85" t="s">
        <v>43</v>
      </c>
      <c r="B16" s="85" t="s">
        <v>5</v>
      </c>
      <c r="C16" s="85" t="s">
        <v>6</v>
      </c>
      <c r="D16" s="85" t="s">
        <v>7</v>
      </c>
      <c r="E16" s="62" t="s">
        <v>44</v>
      </c>
      <c r="F16" s="63"/>
      <c r="G16" s="2"/>
      <c r="H16" s="2"/>
      <c r="I16" s="2"/>
      <c r="J16" s="2"/>
    </row>
    <row r="17" spans="1:10" ht="28.5" x14ac:dyDescent="0.2">
      <c r="A17" s="28" t="s">
        <v>162</v>
      </c>
      <c r="B17" s="81" t="s">
        <v>140</v>
      </c>
      <c r="C17" s="24">
        <v>2</v>
      </c>
      <c r="D17" s="82">
        <v>395</v>
      </c>
      <c r="E17" s="83">
        <f>+C17*D17/15</f>
        <v>52.666666666666664</v>
      </c>
      <c r="F17" s="2"/>
      <c r="G17" s="2"/>
      <c r="H17" s="2"/>
      <c r="I17" s="2"/>
      <c r="J17" s="2"/>
    </row>
    <row r="18" spans="1:10" ht="14.25" x14ac:dyDescent="0.2">
      <c r="A18" s="28"/>
      <c r="B18" s="81"/>
      <c r="C18" s="24"/>
      <c r="D18" s="82"/>
      <c r="E18" s="83"/>
      <c r="F18" s="2"/>
      <c r="G18" s="2"/>
      <c r="H18" s="2"/>
      <c r="I18" s="2"/>
      <c r="J18" s="2"/>
    </row>
    <row r="19" spans="1:10" ht="15" x14ac:dyDescent="0.25">
      <c r="A19" s="2"/>
      <c r="B19" s="2"/>
      <c r="C19" s="2"/>
      <c r="D19" s="59" t="s">
        <v>35</v>
      </c>
      <c r="E19" s="60">
        <f>SUM(E17:E18)</f>
        <v>52.666666666666664</v>
      </c>
      <c r="F19" s="2"/>
      <c r="G19" s="2"/>
      <c r="H19" s="2"/>
      <c r="I19" s="2"/>
      <c r="J19" s="2"/>
    </row>
    <row r="20" spans="1:10" ht="14.25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ht="14.2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ht="15" x14ac:dyDescent="0.25">
      <c r="A22" s="2"/>
      <c r="B22" s="90" t="s">
        <v>49</v>
      </c>
      <c r="C22" s="90"/>
      <c r="D22" s="90"/>
      <c r="E22" s="42">
        <f>+F12</f>
        <v>103.93599999999999</v>
      </c>
      <c r="F22" s="2"/>
      <c r="G22" s="2"/>
      <c r="H22" s="2"/>
      <c r="I22" s="2"/>
      <c r="J22" s="2"/>
    </row>
    <row r="23" spans="1:10" ht="15" x14ac:dyDescent="0.25">
      <c r="A23" s="2"/>
      <c r="B23" s="90" t="s">
        <v>51</v>
      </c>
      <c r="C23" s="90"/>
      <c r="D23" s="90"/>
      <c r="E23" s="46">
        <f>+E19</f>
        <v>52.666666666666664</v>
      </c>
      <c r="F23" s="2"/>
      <c r="G23" s="2"/>
      <c r="H23" s="2"/>
      <c r="I23" s="2"/>
      <c r="J23" s="2"/>
    </row>
    <row r="24" spans="1:10" ht="15" x14ac:dyDescent="0.25">
      <c r="A24" s="2"/>
      <c r="B24" s="90" t="s">
        <v>103</v>
      </c>
      <c r="C24" s="90"/>
      <c r="D24" s="90"/>
      <c r="E24" s="84">
        <f>SUM(E22:E23)</f>
        <v>156.60266666666666</v>
      </c>
      <c r="F24" s="2"/>
      <c r="G24" s="42"/>
      <c r="H24" s="2"/>
      <c r="I24" s="2"/>
      <c r="J24" s="2"/>
    </row>
    <row r="25" spans="1:10" ht="14.2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</row>
  </sheetData>
  <mergeCells count="6">
    <mergeCell ref="B24:D24"/>
    <mergeCell ref="A3:E3"/>
    <mergeCell ref="A6:D6"/>
    <mergeCell ref="A7:D7"/>
    <mergeCell ref="B22:D22"/>
    <mergeCell ref="B23:D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RENTA DE AUDITORIO</vt:lpstr>
      <vt:lpstr>ARCO DE META</vt:lpstr>
      <vt:lpstr>BARDA AGUILAR Y MAYA</vt:lpstr>
      <vt:lpstr>BARDA ARNULFO</vt:lpstr>
      <vt:lpstr>BARDA TORRES LANDA</vt:lpstr>
      <vt:lpstr>CEMCTANOCARNULFO</vt:lpstr>
      <vt:lpstr>CJUVCUOTANOCTORRES</vt:lpstr>
      <vt:lpstr>BASQUETCUOTANOC</vt:lpstr>
      <vt:lpstr>BASQUETCUOTANOCFEMENIL</vt:lpstr>
      <vt:lpstr>CRONOMETRO</vt:lpstr>
      <vt:lpstr>ENTRADA ARNULFO</vt:lpstr>
      <vt:lpstr>ENTRADA TORRES LANDA</vt:lpstr>
      <vt:lpstr>ENTRADA AGUILAR Y MAYA</vt:lpstr>
      <vt:lpstr>ESTRUCTURA ARNULFO</vt:lpstr>
      <vt:lpstr>ESTRUCTURA TORRES LANDA</vt:lpstr>
      <vt:lpstr>PODIUM</vt:lpstr>
      <vt:lpstr>SONIDO</vt:lpstr>
      <vt:lpstr>VENAMBULANTESARNULFO</vt:lpstr>
      <vt:lpstr>VENAMBULANTETORRES</vt:lpstr>
      <vt:lpstr>ESTACIONAMIENTO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servertim</dc:creator>
  <cp:lastModifiedBy>ROCIO</cp:lastModifiedBy>
  <cp:lastPrinted>2017-11-09T10:12:02Z</cp:lastPrinted>
  <dcterms:created xsi:type="dcterms:W3CDTF">2017-09-27T19:32:59Z</dcterms:created>
  <dcterms:modified xsi:type="dcterms:W3CDTF">2019-10-07T21:55:24Z</dcterms:modified>
</cp:coreProperties>
</file>