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ía José Piñón\Desktop\Sesiones de Ayuntamiento 2018-2021\Ordinaria 13\"/>
    </mc:Choice>
  </mc:AlternateContent>
  <xr:revisionPtr revIDLastSave="0" documentId="8_{2A841A1D-BC6F-48FD-8CDE-C5BDA1726882}" xr6:coauthVersionLast="43" xr6:coauthVersionMax="43" xr10:uidLastSave="{00000000-0000-0000-0000-000000000000}"/>
  <bookViews>
    <workbookView xWindow="-120" yWindow="-120" windowWidth="20730" windowHeight="11160" tabRatio="599" xr2:uid="{00000000-000D-0000-FFFF-FFFF00000000}"/>
  </bookViews>
  <sheets>
    <sheet name="POP_(Obra_Gral.)" sheetId="21" r:id="rId1"/>
    <sheet name="PAS_(Social_Gral.)" sheetId="25" r:id="rId2"/>
    <sheet name="Resumen Prog._Gral." sheetId="26" r:id="rId3"/>
  </sheets>
  <externalReferences>
    <externalReference r:id="rId4"/>
    <externalReference r:id="rId5"/>
    <externalReference r:id="rId6"/>
  </externalReferences>
  <definedNames>
    <definedName name="Alc">[1]Listas!$B$2:$B$20</definedName>
    <definedName name="_xlnm.Print_Area" localSheetId="1">'PAS_(Social_Gral.)'!$A$1:$AF$37</definedName>
    <definedName name="_xlnm.Print_Area" localSheetId="0">'POP_(Obra_Gral.)'!$A$1:$AF$243</definedName>
    <definedName name="_xlnm.Print_Area" localSheetId="2">'Resumen Prog._Gral.'!$A$1:$O$36</definedName>
    <definedName name="DF">[2]!catEstatus[ESTATUS]</definedName>
    <definedName name="Estatus">[1]Listas!$E$2:$E$7</definedName>
    <definedName name="lstAlcance">[2]!catAlcances[ALCANCE]</definedName>
    <definedName name="lstalcance2">[3]!catAlcances[ALCANCE]</definedName>
    <definedName name="lstEjercicio" localSheetId="1">#REF!</definedName>
    <definedName name="lstEjercicio" localSheetId="0">#REF!</definedName>
    <definedName name="lstEjercicio" localSheetId="2">#REF!</definedName>
    <definedName name="lstEjercicio">#REF!</definedName>
    <definedName name="lstEntidad">[2]!catEntidades[ENTIDAD EJECUTORA]</definedName>
    <definedName name="lstEntidad2">[3]!catEntidades[ENTIDAD EJECUTORA]</definedName>
    <definedName name="lstEstatus" localSheetId="1">#REF!</definedName>
    <definedName name="lstEstatus" localSheetId="0">#REF!</definedName>
    <definedName name="lstEstatus" localSheetId="2">#REF!</definedName>
    <definedName name="lstEstatus">#REF!</definedName>
    <definedName name="lstEstatus22">[3]!catEstatus[ESTATUS]</definedName>
    <definedName name="lstModalidad" localSheetId="1">#REF!</definedName>
    <definedName name="lstModalidad" localSheetId="0">#REF!</definedName>
    <definedName name="lstModalidad" localSheetId="2">#REF!</definedName>
    <definedName name="lstModalidad">#REF!</definedName>
    <definedName name="lstObservaciones">[2]!catObservaciones[OBSERVACIONES]</definedName>
    <definedName name="lstRubro" localSheetId="1">#REF!</definedName>
    <definedName name="lstRubro" localSheetId="0">#REF!</definedName>
    <definedName name="lstRubro" localSheetId="2">#REF!</definedName>
    <definedName name="lstRubro">#REF!</definedName>
    <definedName name="observaciones">[2]!catModalidades[MODALIDAD DE EJECUCIÓN]</definedName>
    <definedName name="Propej">[1]Listas!$D$2:$D$12</definedName>
    <definedName name="Rub">[1]Listas!$A$2:$A$55</definedName>
    <definedName name="_xlnm.Print_Titles" localSheetId="1">'PAS_(Social_Gral.)'!$1:$7</definedName>
    <definedName name="_xlnm.Print_Titles" localSheetId="0">'POP_(Obra_Gral.)'!$1:$7</definedName>
    <definedName name="_xlnm.Print_Titles" localSheetId="2">'Resumen Prog._Gral.'!$1:$6</definedName>
    <definedName name="Zon">[1]Listas!$C$2:$C$4</definedName>
  </definedNames>
  <calcPr calcId="181029"/>
</workbook>
</file>

<file path=xl/calcChain.xml><?xml version="1.0" encoding="utf-8"?>
<calcChain xmlns="http://schemas.openxmlformats.org/spreadsheetml/2006/main">
  <c r="AC70" i="21" l="1"/>
  <c r="AC68" i="21"/>
  <c r="AD23" i="25"/>
  <c r="AD221" i="21"/>
  <c r="AD242" i="21" s="1"/>
  <c r="AE3" i="21" l="1"/>
  <c r="AE3" i="25" l="1"/>
  <c r="AK23" i="25" l="1"/>
  <c r="AK24" i="25" s="1"/>
  <c r="AK26" i="25" s="1"/>
  <c r="AI23" i="25"/>
  <c r="AI24" i="25" s="1"/>
  <c r="AI26" i="25" s="1"/>
  <c r="AH23" i="25"/>
  <c r="AH24" i="25" s="1"/>
  <c r="AH26" i="25" s="1"/>
  <c r="AK16" i="25"/>
  <c r="AJ16" i="25"/>
  <c r="AJ17" i="25" s="1"/>
  <c r="AJ19" i="25" s="1"/>
  <c r="AI16" i="25"/>
  <c r="AI17" i="25" s="1"/>
  <c r="AI19" i="25" s="1"/>
  <c r="AH16" i="25"/>
  <c r="AH17" i="25" s="1"/>
  <c r="AH19" i="25" s="1"/>
  <c r="AK9" i="25"/>
  <c r="AK10" i="25" s="1"/>
  <c r="AK12" i="25" s="1"/>
  <c r="AJ9" i="25"/>
  <c r="AJ10" i="25" s="1"/>
  <c r="AJ12" i="25" s="1"/>
  <c r="AI9" i="25"/>
  <c r="AI10" i="25" s="1"/>
  <c r="AI12" i="25" s="1"/>
  <c r="AH9" i="25"/>
  <c r="AH10" i="25" s="1"/>
  <c r="AH12" i="25" s="1"/>
  <c r="AK32" i="25"/>
  <c r="AJ32" i="25"/>
  <c r="AI32" i="25"/>
  <c r="AH32" i="25"/>
  <c r="AK17" i="25"/>
  <c r="AK19" i="25" s="1"/>
  <c r="AH34" i="25" l="1"/>
  <c r="AI34" i="25"/>
  <c r="AK34" i="25"/>
  <c r="B29" i="26" l="1"/>
  <c r="M235" i="21" l="1"/>
  <c r="M236" i="21" s="1"/>
  <c r="M238" i="21" s="1"/>
  <c r="M32" i="25"/>
  <c r="L32" i="25"/>
  <c r="K32" i="25"/>
  <c r="J32" i="25"/>
  <c r="L24" i="25"/>
  <c r="L26" i="25" s="1"/>
  <c r="J24" i="25"/>
  <c r="J26" i="25" s="1"/>
  <c r="L17" i="25"/>
  <c r="L19" i="25" s="1"/>
  <c r="K17" i="25"/>
  <c r="K19" i="25" s="1"/>
  <c r="J17" i="25"/>
  <c r="J19" i="25" s="1"/>
  <c r="L10" i="25"/>
  <c r="L12" i="25" s="1"/>
  <c r="J10" i="25"/>
  <c r="J12" i="25" s="1"/>
  <c r="J184" i="21"/>
  <c r="M10" i="21"/>
  <c r="M12" i="21" s="1"/>
  <c r="L10" i="21"/>
  <c r="L12" i="21" s="1"/>
  <c r="J10" i="21"/>
  <c r="J12" i="21" s="1"/>
  <c r="L17" i="21"/>
  <c r="K17" i="21"/>
  <c r="J17" i="21"/>
  <c r="L25" i="21"/>
  <c r="K25" i="21"/>
  <c r="J25" i="21"/>
  <c r="L30" i="21"/>
  <c r="K30" i="21"/>
  <c r="J30" i="21"/>
  <c r="L35" i="21"/>
  <c r="K35" i="21"/>
  <c r="J35" i="21"/>
  <c r="M51" i="21"/>
  <c r="M53" i="21" s="1"/>
  <c r="L51" i="21"/>
  <c r="L53" i="21" s="1"/>
  <c r="J51" i="21"/>
  <c r="J53" i="21" s="1"/>
  <c r="M58" i="21"/>
  <c r="M60" i="21" s="1"/>
  <c r="L58" i="21"/>
  <c r="L60" i="21" s="1"/>
  <c r="J58" i="21"/>
  <c r="J60" i="21" s="1"/>
  <c r="L66" i="21"/>
  <c r="K66" i="21"/>
  <c r="J66" i="21"/>
  <c r="L79" i="21"/>
  <c r="J79" i="21"/>
  <c r="L91" i="21"/>
  <c r="L93" i="21" s="1"/>
  <c r="K91" i="21"/>
  <c r="K93" i="21" s="1"/>
  <c r="J91" i="21"/>
  <c r="J93" i="21" s="1"/>
  <c r="L100" i="21"/>
  <c r="L102" i="21" s="1"/>
  <c r="J100" i="21"/>
  <c r="J102" i="21" s="1"/>
  <c r="M107" i="21"/>
  <c r="M109" i="21" s="1"/>
  <c r="L107" i="21"/>
  <c r="L109" i="21" s="1"/>
  <c r="J107" i="21"/>
  <c r="J109" i="21" s="1"/>
  <c r="L115" i="21"/>
  <c r="J115" i="21"/>
  <c r="L119" i="21"/>
  <c r="J119" i="21"/>
  <c r="L123" i="21"/>
  <c r="J123" i="21"/>
  <c r="L127" i="21"/>
  <c r="J127" i="21"/>
  <c r="M135" i="21"/>
  <c r="M137" i="21" s="1"/>
  <c r="L135" i="21"/>
  <c r="L137" i="21" s="1"/>
  <c r="J135" i="21"/>
  <c r="J137" i="21" s="1"/>
  <c r="M155" i="21"/>
  <c r="M157" i="21" s="1"/>
  <c r="L155" i="21"/>
  <c r="L157" i="21" s="1"/>
  <c r="J155" i="21"/>
  <c r="J157" i="21" s="1"/>
  <c r="L164" i="21"/>
  <c r="L166" i="21" s="1"/>
  <c r="K164" i="21"/>
  <c r="K166" i="21" s="1"/>
  <c r="J164" i="21"/>
  <c r="J166" i="21" s="1"/>
  <c r="L173" i="21"/>
  <c r="L175" i="21" s="1"/>
  <c r="J173" i="21"/>
  <c r="J175" i="21" s="1"/>
  <c r="L184" i="21"/>
  <c r="L189" i="21"/>
  <c r="J189" i="21"/>
  <c r="L193" i="21"/>
  <c r="J193" i="21"/>
  <c r="M197" i="21"/>
  <c r="L197" i="21"/>
  <c r="J197" i="21"/>
  <c r="M201" i="21"/>
  <c r="L201" i="21"/>
  <c r="J201" i="21"/>
  <c r="M209" i="21"/>
  <c r="L209" i="21"/>
  <c r="J209" i="21"/>
  <c r="M215" i="21"/>
  <c r="L215" i="21"/>
  <c r="J215" i="21"/>
  <c r="M222" i="21"/>
  <c r="M224" i="21" s="1"/>
  <c r="L222" i="21"/>
  <c r="L224" i="21" s="1"/>
  <c r="J222" i="21"/>
  <c r="J224" i="21" s="1"/>
  <c r="L236" i="21"/>
  <c r="L238" i="21" s="1"/>
  <c r="J236" i="21"/>
  <c r="J238" i="21" s="1"/>
  <c r="L229" i="21"/>
  <c r="L231" i="21" s="1"/>
  <c r="J229" i="21"/>
  <c r="J231" i="21" s="1"/>
  <c r="K236" i="21"/>
  <c r="K238" i="21" s="1"/>
  <c r="M217" i="21" l="1"/>
  <c r="L217" i="21"/>
  <c r="L81" i="21"/>
  <c r="J34" i="25"/>
  <c r="L34" i="25"/>
  <c r="J217" i="21"/>
  <c r="J203" i="21"/>
  <c r="J81" i="21"/>
  <c r="L203" i="21"/>
  <c r="J129" i="21"/>
  <c r="L129" i="21"/>
  <c r="J37" i="21"/>
  <c r="K37" i="21"/>
  <c r="L37" i="21"/>
  <c r="L240" i="21" l="1"/>
  <c r="J240" i="21"/>
  <c r="V9" i="25" l="1"/>
  <c r="AF17" i="25"/>
  <c r="AF19" i="25" s="1"/>
  <c r="O29" i="26" s="1"/>
  <c r="AE17" i="25"/>
  <c r="AE19" i="25" s="1"/>
  <c r="N29" i="26" s="1"/>
  <c r="AD17" i="25"/>
  <c r="AD19" i="25" s="1"/>
  <c r="M29" i="26" s="1"/>
  <c r="AC17" i="25"/>
  <c r="AC19" i="25" s="1"/>
  <c r="L29" i="26" s="1"/>
  <c r="AB17" i="25"/>
  <c r="AB19" i="25" s="1"/>
  <c r="K29" i="26" s="1"/>
  <c r="AA17" i="25"/>
  <c r="AA19" i="25" s="1"/>
  <c r="J29" i="26" s="1"/>
  <c r="Z17" i="25"/>
  <c r="Z19" i="25" s="1"/>
  <c r="I29" i="26" s="1"/>
  <c r="Y17" i="25"/>
  <c r="Y19" i="25" s="1"/>
  <c r="H29" i="26" s="1"/>
  <c r="X17" i="25"/>
  <c r="X19" i="25" s="1"/>
  <c r="G29" i="26" s="1"/>
  <c r="W17" i="25"/>
  <c r="W19" i="25" s="1"/>
  <c r="F29" i="26" s="1"/>
  <c r="V16" i="25"/>
  <c r="B8" i="26"/>
  <c r="V9" i="21"/>
  <c r="V10" i="21" s="1"/>
  <c r="V12" i="21" s="1"/>
  <c r="W24" i="25"/>
  <c r="W26" i="25" s="1"/>
  <c r="X24" i="25"/>
  <c r="Y24" i="25"/>
  <c r="Y26" i="25" s="1"/>
  <c r="Z24" i="25"/>
  <c r="Z26" i="25" s="1"/>
  <c r="AA24" i="25"/>
  <c r="AA26" i="25" s="1"/>
  <c r="AB24" i="25"/>
  <c r="AB26" i="25" s="1"/>
  <c r="AC24" i="25"/>
  <c r="AC26" i="25" s="1"/>
  <c r="L30" i="26" s="1"/>
  <c r="AE24" i="25"/>
  <c r="AE26" i="25" s="1"/>
  <c r="AF24" i="25"/>
  <c r="AF26" i="25" s="1"/>
  <c r="X26" i="25"/>
  <c r="W32" i="25"/>
  <c r="X32" i="25"/>
  <c r="Y32" i="25"/>
  <c r="Z32" i="25"/>
  <c r="AA32" i="25"/>
  <c r="AB32" i="25"/>
  <c r="AC32" i="25"/>
  <c r="AD32" i="25"/>
  <c r="AE32" i="25"/>
  <c r="AF32" i="25"/>
  <c r="W10" i="25"/>
  <c r="W12" i="25" s="1"/>
  <c r="X10" i="25"/>
  <c r="X12" i="25" s="1"/>
  <c r="Y10" i="25"/>
  <c r="Y12" i="25" s="1"/>
  <c r="Z10" i="25"/>
  <c r="Z12" i="25" s="1"/>
  <c r="AA10" i="25"/>
  <c r="AA12" i="25" s="1"/>
  <c r="AB10" i="25"/>
  <c r="AB12" i="25" s="1"/>
  <c r="AC10" i="25"/>
  <c r="AC12" i="25" s="1"/>
  <c r="L28" i="26" s="1"/>
  <c r="AD10" i="25"/>
  <c r="AD12" i="25" s="1"/>
  <c r="AE10" i="25"/>
  <c r="AE12" i="25" s="1"/>
  <c r="AF10" i="25"/>
  <c r="AF12" i="25" s="1"/>
  <c r="W229" i="21"/>
  <c r="W231" i="21" s="1"/>
  <c r="X229" i="21"/>
  <c r="X231" i="21" s="1"/>
  <c r="Y229" i="21"/>
  <c r="Y231" i="21" s="1"/>
  <c r="Z229" i="21"/>
  <c r="Z231" i="21" s="1"/>
  <c r="AA229" i="21"/>
  <c r="AA231" i="21" s="1"/>
  <c r="AB229" i="21"/>
  <c r="AB231" i="21" s="1"/>
  <c r="AC229" i="21"/>
  <c r="AC231" i="21" s="1"/>
  <c r="L24" i="26" s="1"/>
  <c r="AD229" i="21"/>
  <c r="AD231" i="21" s="1"/>
  <c r="AE229" i="21"/>
  <c r="AE231" i="21" s="1"/>
  <c r="AF229" i="21"/>
  <c r="AF231" i="21" s="1"/>
  <c r="W222" i="21"/>
  <c r="W224" i="21" s="1"/>
  <c r="X222" i="21"/>
  <c r="X224" i="21" s="1"/>
  <c r="Y222" i="21"/>
  <c r="Y224" i="21" s="1"/>
  <c r="Z222" i="21"/>
  <c r="Z224" i="21" s="1"/>
  <c r="AA222" i="21"/>
  <c r="AA224" i="21" s="1"/>
  <c r="AB222" i="21"/>
  <c r="AC222" i="21"/>
  <c r="AC224" i="21" s="1"/>
  <c r="L23" i="26" s="1"/>
  <c r="AE222" i="21"/>
  <c r="AE224" i="21" s="1"/>
  <c r="AF222" i="21"/>
  <c r="AF224" i="21" s="1"/>
  <c r="AB224" i="21"/>
  <c r="W215" i="21"/>
  <c r="X215" i="21"/>
  <c r="Y215" i="21"/>
  <c r="Z215" i="21"/>
  <c r="AA215" i="21"/>
  <c r="AB215" i="21"/>
  <c r="AC215" i="21"/>
  <c r="AD215" i="21"/>
  <c r="AE215" i="21"/>
  <c r="AF215" i="21"/>
  <c r="W209" i="21"/>
  <c r="X209" i="21"/>
  <c r="Y209" i="21"/>
  <c r="Z209" i="21"/>
  <c r="AA209" i="21"/>
  <c r="AB209" i="21"/>
  <c r="AC209" i="21"/>
  <c r="AD209" i="21"/>
  <c r="AE209" i="21"/>
  <c r="AF209" i="21"/>
  <c r="W201" i="21"/>
  <c r="X201" i="21"/>
  <c r="Z201" i="21"/>
  <c r="AA201" i="21"/>
  <c r="AB201" i="21"/>
  <c r="AC201" i="21"/>
  <c r="AD201" i="21"/>
  <c r="AE201" i="21"/>
  <c r="AF201" i="21"/>
  <c r="W197" i="21"/>
  <c r="X197" i="21"/>
  <c r="Z197" i="21"/>
  <c r="AA197" i="21"/>
  <c r="AB197" i="21"/>
  <c r="AC197" i="21"/>
  <c r="AD197" i="21"/>
  <c r="AE197" i="21"/>
  <c r="AF197" i="21"/>
  <c r="W193" i="21"/>
  <c r="X193" i="21"/>
  <c r="Y193" i="21"/>
  <c r="Z193" i="21"/>
  <c r="AA193" i="21"/>
  <c r="AB193" i="21"/>
  <c r="AC193" i="21"/>
  <c r="AD193" i="21"/>
  <c r="AE193" i="21"/>
  <c r="AF193" i="21"/>
  <c r="W189" i="21"/>
  <c r="X189" i="21"/>
  <c r="Y189" i="21"/>
  <c r="Z189" i="21"/>
  <c r="AA189" i="21"/>
  <c r="AB189" i="21"/>
  <c r="AC189" i="21"/>
  <c r="AD189" i="21"/>
  <c r="AE189" i="21"/>
  <c r="AF189" i="21"/>
  <c r="W184" i="21"/>
  <c r="X184" i="21"/>
  <c r="Y184" i="21"/>
  <c r="Z184" i="21"/>
  <c r="AA184" i="21"/>
  <c r="AB184" i="21"/>
  <c r="AC184" i="21"/>
  <c r="AD184" i="21"/>
  <c r="AE184" i="21"/>
  <c r="AF184" i="21"/>
  <c r="W173" i="21"/>
  <c r="W175" i="21" s="1"/>
  <c r="X173" i="21"/>
  <c r="X175" i="21" s="1"/>
  <c r="Y173" i="21"/>
  <c r="Y175" i="21" s="1"/>
  <c r="Z173" i="21"/>
  <c r="Z175" i="21" s="1"/>
  <c r="AA173" i="21"/>
  <c r="AA175" i="21" s="1"/>
  <c r="AB173" i="21"/>
  <c r="AB175" i="21" s="1"/>
  <c r="AC173" i="21"/>
  <c r="AC175" i="21" s="1"/>
  <c r="L20" i="26" s="1"/>
  <c r="AD173" i="21"/>
  <c r="AD175" i="21" s="1"/>
  <c r="AE173" i="21"/>
  <c r="AE175" i="21" s="1"/>
  <c r="AF173" i="21"/>
  <c r="AF175" i="21" s="1"/>
  <c r="W164" i="21"/>
  <c r="W166" i="21" s="1"/>
  <c r="X164" i="21"/>
  <c r="X166" i="21" s="1"/>
  <c r="Y164" i="21"/>
  <c r="Y166" i="21" s="1"/>
  <c r="Z164" i="21"/>
  <c r="Z166" i="21" s="1"/>
  <c r="AA164" i="21"/>
  <c r="AA166" i="21" s="1"/>
  <c r="AB164" i="21"/>
  <c r="AB166" i="21" s="1"/>
  <c r="AC164" i="21"/>
  <c r="AC166" i="21" s="1"/>
  <c r="L19" i="26" s="1"/>
  <c r="AD164" i="21"/>
  <c r="AD166" i="21" s="1"/>
  <c r="AE164" i="21"/>
  <c r="AE166" i="21" s="1"/>
  <c r="AF164" i="21"/>
  <c r="AF166" i="21" s="1"/>
  <c r="W155" i="21"/>
  <c r="W157" i="21" s="1"/>
  <c r="X155" i="21"/>
  <c r="X157" i="21" s="1"/>
  <c r="Y155" i="21"/>
  <c r="Y157" i="21" s="1"/>
  <c r="Z155" i="21"/>
  <c r="Z157" i="21" s="1"/>
  <c r="AA155" i="21"/>
  <c r="AA157" i="21" s="1"/>
  <c r="AB155" i="21"/>
  <c r="AB157" i="21" s="1"/>
  <c r="AC155" i="21"/>
  <c r="AC157" i="21" s="1"/>
  <c r="L18" i="26" s="1"/>
  <c r="AD155" i="21"/>
  <c r="AD157" i="21" s="1"/>
  <c r="AE155" i="21"/>
  <c r="AE157" i="21" s="1"/>
  <c r="AF155" i="21"/>
  <c r="AF157" i="21" s="1"/>
  <c r="W135" i="21"/>
  <c r="W137" i="21" s="1"/>
  <c r="X135" i="21"/>
  <c r="X137" i="21" s="1"/>
  <c r="Y135" i="21"/>
  <c r="Y137" i="21" s="1"/>
  <c r="Z135" i="21"/>
  <c r="Z137" i="21" s="1"/>
  <c r="AA135" i="21"/>
  <c r="AA137" i="21" s="1"/>
  <c r="AB135" i="21"/>
  <c r="AB137" i="21" s="1"/>
  <c r="AC135" i="21"/>
  <c r="AC137" i="21" s="1"/>
  <c r="L17" i="26" s="1"/>
  <c r="AD135" i="21"/>
  <c r="AD137" i="21" s="1"/>
  <c r="AE135" i="21"/>
  <c r="AE137" i="21" s="1"/>
  <c r="AF135" i="21"/>
  <c r="AF137" i="21" s="1"/>
  <c r="AF119" i="21"/>
  <c r="W119" i="21"/>
  <c r="X119" i="21"/>
  <c r="Y119" i="21"/>
  <c r="Z119" i="21"/>
  <c r="AA119" i="21"/>
  <c r="AB119" i="21"/>
  <c r="AC119" i="21"/>
  <c r="AD119" i="21"/>
  <c r="AE119" i="21"/>
  <c r="W115" i="21"/>
  <c r="X115" i="21"/>
  <c r="Y115" i="21"/>
  <c r="Z115" i="21"/>
  <c r="AA115" i="21"/>
  <c r="AB115" i="21"/>
  <c r="AC115" i="21"/>
  <c r="AD115" i="21"/>
  <c r="AE115" i="21"/>
  <c r="AF115" i="21"/>
  <c r="W107" i="21"/>
  <c r="W109" i="21" s="1"/>
  <c r="X107" i="21"/>
  <c r="X109" i="21" s="1"/>
  <c r="Y107" i="21"/>
  <c r="Y109" i="21" s="1"/>
  <c r="Z107" i="21"/>
  <c r="Z109" i="21" s="1"/>
  <c r="AA107" i="21"/>
  <c r="AA109" i="21" s="1"/>
  <c r="AB107" i="21"/>
  <c r="AB109" i="21" s="1"/>
  <c r="AC107" i="21"/>
  <c r="AC109" i="21" s="1"/>
  <c r="L15" i="26" s="1"/>
  <c r="AD107" i="21"/>
  <c r="AD109" i="21" s="1"/>
  <c r="AE107" i="21"/>
  <c r="AE109" i="21" s="1"/>
  <c r="AF107" i="21"/>
  <c r="AF109" i="21" s="1"/>
  <c r="W100" i="21"/>
  <c r="W102" i="21" s="1"/>
  <c r="X100" i="21"/>
  <c r="X102" i="21" s="1"/>
  <c r="Y100" i="21"/>
  <c r="Y102" i="21" s="1"/>
  <c r="Z100" i="21"/>
  <c r="Z102" i="21" s="1"/>
  <c r="AA100" i="21"/>
  <c r="AA102" i="21" s="1"/>
  <c r="AB100" i="21"/>
  <c r="AB102" i="21" s="1"/>
  <c r="AC100" i="21"/>
  <c r="AC102" i="21" s="1"/>
  <c r="L14" i="26" s="1"/>
  <c r="AD100" i="21"/>
  <c r="AD102" i="21" s="1"/>
  <c r="AE100" i="21"/>
  <c r="AE102" i="21" s="1"/>
  <c r="AF100" i="21"/>
  <c r="AF102" i="21" s="1"/>
  <c r="W91" i="21"/>
  <c r="Z91" i="21"/>
  <c r="Z93" i="21" s="1"/>
  <c r="AA91" i="21"/>
  <c r="AA93" i="21" s="1"/>
  <c r="AB91" i="21"/>
  <c r="AB93" i="21" s="1"/>
  <c r="AC91" i="21"/>
  <c r="AC93" i="21" s="1"/>
  <c r="L13" i="26" s="1"/>
  <c r="AD91" i="21"/>
  <c r="AD93" i="21" s="1"/>
  <c r="AE91" i="21"/>
  <c r="AE93" i="21" s="1"/>
  <c r="AF91" i="21"/>
  <c r="AF93" i="21" s="1"/>
  <c r="W93" i="21"/>
  <c r="W79" i="21"/>
  <c r="X79" i="21"/>
  <c r="Y79" i="21"/>
  <c r="Z79" i="21"/>
  <c r="AA79" i="21"/>
  <c r="AB79" i="21"/>
  <c r="AC79" i="21"/>
  <c r="AD79" i="21"/>
  <c r="AE79" i="21"/>
  <c r="AF79" i="21"/>
  <c r="W66" i="21"/>
  <c r="X66" i="21"/>
  <c r="Y66" i="21"/>
  <c r="Z66" i="21"/>
  <c r="AA66" i="21"/>
  <c r="AB66" i="21"/>
  <c r="AC66" i="21"/>
  <c r="AD66" i="21"/>
  <c r="AE66" i="21"/>
  <c r="AF66" i="21"/>
  <c r="W58" i="21"/>
  <c r="W60" i="21" s="1"/>
  <c r="X58" i="21"/>
  <c r="X60" i="21" s="1"/>
  <c r="Y58" i="21"/>
  <c r="Y60" i="21" s="1"/>
  <c r="Z58" i="21"/>
  <c r="Z60" i="21" s="1"/>
  <c r="AA58" i="21"/>
  <c r="AA60" i="21" s="1"/>
  <c r="AB58" i="21"/>
  <c r="AB60" i="21" s="1"/>
  <c r="AC58" i="21"/>
  <c r="AC60" i="21" s="1"/>
  <c r="L11" i="26" s="1"/>
  <c r="AD58" i="21"/>
  <c r="AD60" i="21" s="1"/>
  <c r="AE58" i="21"/>
  <c r="AE60" i="21" s="1"/>
  <c r="AF58" i="21"/>
  <c r="AF60" i="21" s="1"/>
  <c r="W51" i="21"/>
  <c r="W53" i="21" s="1"/>
  <c r="X51" i="21"/>
  <c r="X53" i="21" s="1"/>
  <c r="Y51" i="21"/>
  <c r="Y53" i="21" s="1"/>
  <c r="Z51" i="21"/>
  <c r="Z53" i="21" s="1"/>
  <c r="AA51" i="21"/>
  <c r="AA53" i="21" s="1"/>
  <c r="AB51" i="21"/>
  <c r="AB53" i="21" s="1"/>
  <c r="AC51" i="21"/>
  <c r="AC53" i="21" s="1"/>
  <c r="L10" i="26" s="1"/>
  <c r="AD51" i="21"/>
  <c r="AD53" i="21" s="1"/>
  <c r="AE51" i="21"/>
  <c r="AE53" i="21" s="1"/>
  <c r="AF51" i="21"/>
  <c r="AF53" i="21" s="1"/>
  <c r="W35" i="21"/>
  <c r="X35" i="21"/>
  <c r="Y35" i="21"/>
  <c r="Z35" i="21"/>
  <c r="AA35" i="21"/>
  <c r="AB35" i="21"/>
  <c r="AC35" i="21"/>
  <c r="AD35" i="21"/>
  <c r="AE35" i="21"/>
  <c r="AF35" i="21"/>
  <c r="W30" i="21"/>
  <c r="X30" i="21"/>
  <c r="Y30" i="21"/>
  <c r="Z30" i="21"/>
  <c r="AA30" i="21"/>
  <c r="AB30" i="21"/>
  <c r="AC30" i="21"/>
  <c r="AD30" i="21"/>
  <c r="AE30" i="21"/>
  <c r="AF30" i="21"/>
  <c r="W25" i="21"/>
  <c r="X25" i="21"/>
  <c r="Y25" i="21"/>
  <c r="Z25" i="21"/>
  <c r="AA25" i="21"/>
  <c r="AB25" i="21"/>
  <c r="AC25" i="21"/>
  <c r="AD25" i="21"/>
  <c r="AE25" i="21"/>
  <c r="AF25" i="21"/>
  <c r="W17" i="21"/>
  <c r="X17" i="21"/>
  <c r="Y17" i="21"/>
  <c r="Z17" i="21"/>
  <c r="AA17" i="21"/>
  <c r="AB17" i="21"/>
  <c r="AC17" i="21"/>
  <c r="AD17" i="21"/>
  <c r="AE17" i="21"/>
  <c r="AF17" i="21"/>
  <c r="W10" i="21"/>
  <c r="W12" i="21" s="1"/>
  <c r="F8" i="26" s="1"/>
  <c r="X10" i="21"/>
  <c r="Y10" i="21"/>
  <c r="Y12" i="21" s="1"/>
  <c r="H8" i="26" s="1"/>
  <c r="Z10" i="21"/>
  <c r="Z12" i="21" s="1"/>
  <c r="I8" i="26" s="1"/>
  <c r="AA10" i="21"/>
  <c r="AA12" i="21" s="1"/>
  <c r="J8" i="26" s="1"/>
  <c r="AB10" i="21"/>
  <c r="AB12" i="21" s="1"/>
  <c r="K8" i="26" s="1"/>
  <c r="AC10" i="21"/>
  <c r="AC12" i="21" s="1"/>
  <c r="L8" i="26" s="1"/>
  <c r="AD10" i="21"/>
  <c r="AD12" i="21" s="1"/>
  <c r="M8" i="26" s="1"/>
  <c r="AE10" i="21"/>
  <c r="AE12" i="21" s="1"/>
  <c r="N8" i="26" s="1"/>
  <c r="AF10" i="21"/>
  <c r="AF12" i="21" s="1"/>
  <c r="O8" i="26" s="1"/>
  <c r="X12" i="21"/>
  <c r="G8" i="26" s="1"/>
  <c r="W123" i="21"/>
  <c r="X123" i="21"/>
  <c r="Y123" i="21"/>
  <c r="Z123" i="21"/>
  <c r="AA123" i="21"/>
  <c r="AB123" i="21"/>
  <c r="AC123" i="21"/>
  <c r="AD123" i="21"/>
  <c r="AE123" i="21"/>
  <c r="AF123" i="21"/>
  <c r="W127" i="21"/>
  <c r="X127" i="21"/>
  <c r="Y127" i="21"/>
  <c r="Z127" i="21"/>
  <c r="AA127" i="21"/>
  <c r="AB127" i="21"/>
  <c r="AC127" i="21"/>
  <c r="AD127" i="21"/>
  <c r="AE127" i="21"/>
  <c r="AF127" i="21"/>
  <c r="V126" i="21"/>
  <c r="AF81" i="21" l="1"/>
  <c r="AB81" i="21"/>
  <c r="X81" i="21"/>
  <c r="E8" i="26"/>
  <c r="AE81" i="21"/>
  <c r="W81" i="21"/>
  <c r="M9" i="25"/>
  <c r="M10" i="25" s="1"/>
  <c r="M12" i="25" s="1"/>
  <c r="K9" i="25"/>
  <c r="K10" i="25" s="1"/>
  <c r="K12" i="25" s="1"/>
  <c r="AA34" i="25"/>
  <c r="V17" i="25"/>
  <c r="V19" i="25" s="1"/>
  <c r="M16" i="25"/>
  <c r="M17" i="25" s="1"/>
  <c r="M19" i="25" s="1"/>
  <c r="K9" i="21"/>
  <c r="K10" i="21" s="1"/>
  <c r="K12" i="21" s="1"/>
  <c r="V127" i="21"/>
  <c r="M126" i="21"/>
  <c r="M127" i="21" s="1"/>
  <c r="K126" i="21"/>
  <c r="K127" i="21" s="1"/>
  <c r="Z37" i="21"/>
  <c r="AF217" i="21"/>
  <c r="X217" i="21"/>
  <c r="X34" i="25"/>
  <c r="AE34" i="25"/>
  <c r="W34" i="25"/>
  <c r="AB34" i="25"/>
  <c r="Z34" i="25"/>
  <c r="Y34" i="25"/>
  <c r="AC34" i="25"/>
  <c r="AF34" i="25"/>
  <c r="AB203" i="21"/>
  <c r="AD37" i="21"/>
  <c r="AC129" i="21"/>
  <c r="Y129" i="21"/>
  <c r="AD129" i="21"/>
  <c r="Z129" i="21"/>
  <c r="AF129" i="21"/>
  <c r="Y37" i="21"/>
  <c r="AC37" i="21"/>
  <c r="L9" i="26" s="1"/>
  <c r="AA81" i="21"/>
  <c r="AB217" i="21"/>
  <c r="AE129" i="21"/>
  <c r="AA129" i="21"/>
  <c r="W129" i="21"/>
  <c r="AB129" i="21"/>
  <c r="X129" i="21"/>
  <c r="AA217" i="21"/>
  <c r="AE203" i="21"/>
  <c r="W203" i="21"/>
  <c r="AA203" i="21"/>
  <c r="AE217" i="21"/>
  <c r="W217" i="21"/>
  <c r="AF203" i="21"/>
  <c r="X203" i="21"/>
  <c r="AD81" i="21"/>
  <c r="Z81" i="21"/>
  <c r="AD203" i="21"/>
  <c r="Z203" i="21"/>
  <c r="AC81" i="21"/>
  <c r="Y81" i="21"/>
  <c r="AC203" i="21"/>
  <c r="L21" i="26" s="1"/>
  <c r="AF37" i="21"/>
  <c r="AB37" i="21"/>
  <c r="X37" i="21"/>
  <c r="AD217" i="21"/>
  <c r="Z217" i="21"/>
  <c r="AE37" i="21"/>
  <c r="AA37" i="21"/>
  <c r="W37" i="21"/>
  <c r="AC217" i="21"/>
  <c r="L22" i="26" s="1"/>
  <c r="Y217" i="21"/>
  <c r="L31" i="26"/>
  <c r="L16" i="26"/>
  <c r="L12" i="26" l="1"/>
  <c r="E29" i="26"/>
  <c r="V122" i="21"/>
  <c r="W236" i="21"/>
  <c r="W238" i="21" s="1"/>
  <c r="X236" i="21"/>
  <c r="X238" i="21" s="1"/>
  <c r="Y236" i="21"/>
  <c r="Y238" i="21" s="1"/>
  <c r="Z236" i="21"/>
  <c r="Z238" i="21" s="1"/>
  <c r="AA236" i="21"/>
  <c r="AA238" i="21" s="1"/>
  <c r="AB236" i="21"/>
  <c r="AB238" i="21" s="1"/>
  <c r="AC236" i="21"/>
  <c r="AC238" i="21" s="1"/>
  <c r="L25" i="26" s="1"/>
  <c r="L26" i="26" s="1"/>
  <c r="L33" i="26" s="1"/>
  <c r="AD236" i="21"/>
  <c r="AD238" i="21" s="1"/>
  <c r="AE236" i="21"/>
  <c r="AE238" i="21" s="1"/>
  <c r="AF236" i="21"/>
  <c r="AF238" i="21" s="1"/>
  <c r="V214" i="21"/>
  <c r="V213" i="21"/>
  <c r="V212" i="21"/>
  <c r="K214" i="21" l="1"/>
  <c r="V123" i="21"/>
  <c r="M122" i="21"/>
  <c r="M123" i="21" s="1"/>
  <c r="K122" i="21"/>
  <c r="K123" i="21" s="1"/>
  <c r="K212" i="21"/>
  <c r="K213" i="21"/>
  <c r="V171" i="21"/>
  <c r="V172" i="21"/>
  <c r="AC240" i="21"/>
  <c r="AD24" i="25" l="1"/>
  <c r="AD26" i="25" s="1"/>
  <c r="AD34" i="25" s="1"/>
  <c r="AJ23" i="25"/>
  <c r="AJ24" i="25" s="1"/>
  <c r="AJ26" i="25" s="1"/>
  <c r="K172" i="21"/>
  <c r="M171" i="21"/>
  <c r="M173" i="21" s="1"/>
  <c r="M175" i="21" s="1"/>
  <c r="AJ34" i="25" l="1"/>
  <c r="V182" i="21" l="1"/>
  <c r="M182" i="21" s="1"/>
  <c r="V181" i="21" l="1"/>
  <c r="V183" i="21"/>
  <c r="K183" i="21" s="1"/>
  <c r="M181" i="21" l="1"/>
  <c r="M184" i="21" s="1"/>
  <c r="V180" i="21"/>
  <c r="V184" i="21" l="1"/>
  <c r="K180" i="21"/>
  <c r="K184" i="21" s="1"/>
  <c r="V75" i="21"/>
  <c r="K75" i="21" s="1"/>
  <c r="Y90" i="21" l="1"/>
  <c r="X90" i="21"/>
  <c r="Y91" i="21" l="1"/>
  <c r="Y93" i="21" s="1"/>
  <c r="X91" i="21"/>
  <c r="X93" i="21" s="1"/>
  <c r="V186" i="21"/>
  <c r="K186" i="21" l="1"/>
  <c r="M186" i="21"/>
  <c r="B25" i="26" l="1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O20" i="26" l="1"/>
  <c r="N20" i="26"/>
  <c r="M20" i="26"/>
  <c r="K20" i="26"/>
  <c r="J20" i="26"/>
  <c r="I20" i="26"/>
  <c r="H20" i="26"/>
  <c r="G20" i="26"/>
  <c r="F20" i="26"/>
  <c r="V170" i="21"/>
  <c r="V173" i="21" l="1"/>
  <c r="V175" i="21" s="1"/>
  <c r="E20" i="26" s="1"/>
  <c r="K170" i="21"/>
  <c r="K173" i="21" s="1"/>
  <c r="K175" i="21" s="1"/>
  <c r="V65" i="21" l="1"/>
  <c r="M65" i="21" s="1"/>
  <c r="M66" i="21" s="1"/>
  <c r="V66" i="21" l="1"/>
  <c r="H12" i="26" l="1"/>
  <c r="F12" i="26" l="1"/>
  <c r="I12" i="26"/>
  <c r="J12" i="26"/>
  <c r="K12" i="26"/>
  <c r="M12" i="26"/>
  <c r="N12" i="26"/>
  <c r="O12" i="26"/>
  <c r="G12" i="26"/>
  <c r="I9" i="26" l="1"/>
  <c r="V68" i="21"/>
  <c r="K68" i="21" l="1"/>
  <c r="AD222" i="21"/>
  <c r="AD224" i="21" s="1"/>
  <c r="G9" i="26"/>
  <c r="K9" i="26"/>
  <c r="N9" i="26"/>
  <c r="J9" i="26"/>
  <c r="H9" i="26"/>
  <c r="O9" i="26"/>
  <c r="M9" i="26"/>
  <c r="F9" i="26"/>
  <c r="V76" i="21"/>
  <c r="K76" i="21" s="1"/>
  <c r="V69" i="21"/>
  <c r="M69" i="21" s="1"/>
  <c r="V74" i="21"/>
  <c r="M74" i="21" s="1"/>
  <c r="O11" i="26" l="1"/>
  <c r="N11" i="26"/>
  <c r="M11" i="26"/>
  <c r="K11" i="26"/>
  <c r="J11" i="26"/>
  <c r="I11" i="26"/>
  <c r="H11" i="26"/>
  <c r="G11" i="26"/>
  <c r="F11" i="26"/>
  <c r="V57" i="21"/>
  <c r="V58" i="21" l="1"/>
  <c r="V60" i="21" s="1"/>
  <c r="E11" i="26" s="1"/>
  <c r="K57" i="21"/>
  <c r="K58" i="21" s="1"/>
  <c r="K60" i="21" s="1"/>
  <c r="Y196" i="21"/>
  <c r="Y197" i="21" l="1"/>
  <c r="F17" i="26"/>
  <c r="G17" i="26"/>
  <c r="H17" i="26"/>
  <c r="I17" i="26"/>
  <c r="J17" i="26"/>
  <c r="K17" i="26"/>
  <c r="M17" i="26"/>
  <c r="N17" i="26"/>
  <c r="O17" i="26"/>
  <c r="V161" i="21" l="1"/>
  <c r="F13" i="26"/>
  <c r="I13" i="26"/>
  <c r="J13" i="26"/>
  <c r="K13" i="26"/>
  <c r="M13" i="26"/>
  <c r="N13" i="26"/>
  <c r="O13" i="26"/>
  <c r="M161" i="21" l="1"/>
  <c r="N14" i="26"/>
  <c r="I14" i="26"/>
  <c r="M14" i="26"/>
  <c r="H14" i="26"/>
  <c r="K14" i="26"/>
  <c r="F14" i="26"/>
  <c r="O14" i="26"/>
  <c r="J14" i="26"/>
  <c r="V208" i="21" l="1"/>
  <c r="Y200" i="21"/>
  <c r="V70" i="21"/>
  <c r="V211" i="21"/>
  <c r="K211" i="21" s="1"/>
  <c r="K215" i="21" s="1"/>
  <c r="V154" i="21"/>
  <c r="V153" i="21"/>
  <c r="K153" i="21" s="1"/>
  <c r="V150" i="21"/>
  <c r="K150" i="21" s="1"/>
  <c r="V71" i="21"/>
  <c r="M71" i="21" s="1"/>
  <c r="V73" i="21"/>
  <c r="M73" i="21" s="1"/>
  <c r="V78" i="21"/>
  <c r="M78" i="21" s="1"/>
  <c r="V99" i="21"/>
  <c r="K99" i="21" s="1"/>
  <c r="K100" i="21" s="1"/>
  <c r="K102" i="21" s="1"/>
  <c r="V77" i="21"/>
  <c r="M77" i="21" s="1"/>
  <c r="V72" i="21"/>
  <c r="M72" i="21" s="1"/>
  <c r="V162" i="21"/>
  <c r="V163" i="21"/>
  <c r="K70" i="21" l="1"/>
  <c r="K79" i="21" s="1"/>
  <c r="K81" i="21" s="1"/>
  <c r="V79" i="21"/>
  <c r="V81" i="21" s="1"/>
  <c r="M163" i="21"/>
  <c r="M162" i="21"/>
  <c r="M164" i="21" s="1"/>
  <c r="M166" i="21" s="1"/>
  <c r="Y201" i="21"/>
  <c r="Y203" i="21" s="1"/>
  <c r="M79" i="21"/>
  <c r="M81" i="21" s="1"/>
  <c r="K154" i="21"/>
  <c r="V209" i="21"/>
  <c r="K208" i="21"/>
  <c r="K209" i="21" s="1"/>
  <c r="K217" i="21" s="1"/>
  <c r="M22" i="26"/>
  <c r="V215" i="21"/>
  <c r="J22" i="26"/>
  <c r="N22" i="26"/>
  <c r="K22" i="26"/>
  <c r="V164" i="21"/>
  <c r="E12" i="26"/>
  <c r="G22" i="26" l="1"/>
  <c r="O22" i="26"/>
  <c r="F22" i="26"/>
  <c r="I22" i="26"/>
  <c r="H22" i="26"/>
  <c r="V217" i="21"/>
  <c r="E22" i="26" s="1"/>
  <c r="V134" i="21"/>
  <c r="K134" i="21" s="1"/>
  <c r="V133" i="21" l="1"/>
  <c r="K133" i="21" s="1"/>
  <c r="K135" i="21" s="1"/>
  <c r="K137" i="21" s="1"/>
  <c r="G25" i="26"/>
  <c r="H25" i="26"/>
  <c r="F24" i="26"/>
  <c r="G24" i="26"/>
  <c r="H24" i="26"/>
  <c r="I24" i="26"/>
  <c r="J24" i="26"/>
  <c r="K24" i="26"/>
  <c r="M24" i="26"/>
  <c r="N24" i="26"/>
  <c r="O24" i="26"/>
  <c r="F15" i="26"/>
  <c r="G15" i="26"/>
  <c r="H15" i="26"/>
  <c r="I15" i="26"/>
  <c r="J15" i="26"/>
  <c r="K15" i="26"/>
  <c r="M15" i="26"/>
  <c r="N15" i="26"/>
  <c r="O15" i="26"/>
  <c r="F18" i="26"/>
  <c r="H18" i="26"/>
  <c r="I18" i="26"/>
  <c r="J18" i="26"/>
  <c r="K18" i="26"/>
  <c r="M18" i="26"/>
  <c r="N18" i="26"/>
  <c r="O18" i="26"/>
  <c r="F19" i="26"/>
  <c r="H19" i="26"/>
  <c r="I19" i="26"/>
  <c r="J19" i="26"/>
  <c r="K19" i="26"/>
  <c r="M19" i="26"/>
  <c r="N19" i="26"/>
  <c r="O19" i="26"/>
  <c r="G19" i="26"/>
  <c r="F10" i="26"/>
  <c r="G10" i="26"/>
  <c r="H10" i="26"/>
  <c r="I10" i="26"/>
  <c r="J10" i="26"/>
  <c r="K10" i="26"/>
  <c r="M10" i="26"/>
  <c r="N10" i="26"/>
  <c r="O10" i="26"/>
  <c r="W240" i="21" l="1"/>
  <c r="AD240" i="21"/>
  <c r="AD243" i="21" s="1"/>
  <c r="AD247" i="21" s="1"/>
  <c r="AB240" i="21"/>
  <c r="X240" i="21"/>
  <c r="AF240" i="21"/>
  <c r="AA240" i="21"/>
  <c r="AE240" i="21"/>
  <c r="Z240" i="21"/>
  <c r="O25" i="26"/>
  <c r="J25" i="26"/>
  <c r="N25" i="26"/>
  <c r="K25" i="26"/>
  <c r="F25" i="26"/>
  <c r="I25" i="26"/>
  <c r="M25" i="26"/>
  <c r="I21" i="26"/>
  <c r="O21" i="26"/>
  <c r="M21" i="26"/>
  <c r="F21" i="26"/>
  <c r="V135" i="21"/>
  <c r="V137" i="21" s="1"/>
  <c r="G18" i="26"/>
  <c r="M16" i="26"/>
  <c r="J16" i="26"/>
  <c r="F16" i="26"/>
  <c r="I16" i="26"/>
  <c r="O16" i="26"/>
  <c r="H16" i="26"/>
  <c r="N16" i="26"/>
  <c r="K16" i="26"/>
  <c r="G16" i="26"/>
  <c r="V142" i="21"/>
  <c r="K142" i="21" s="1"/>
  <c r="V146" i="21"/>
  <c r="K146" i="21" s="1"/>
  <c r="V145" i="21"/>
  <c r="K145" i="21" s="1"/>
  <c r="V144" i="21"/>
  <c r="K144" i="21" s="1"/>
  <c r="V143" i="21"/>
  <c r="K143" i="21" s="1"/>
  <c r="V141" i="21"/>
  <c r="K141" i="21" s="1"/>
  <c r="V152" i="21"/>
  <c r="K152" i="21" s="1"/>
  <c r="V151" i="21"/>
  <c r="K151" i="21" s="1"/>
  <c r="V149" i="21"/>
  <c r="K149" i="21" s="1"/>
  <c r="V148" i="21"/>
  <c r="K148" i="21" s="1"/>
  <c r="V147" i="21"/>
  <c r="K147" i="21" s="1"/>
  <c r="K155" i="21" l="1"/>
  <c r="K157" i="21" s="1"/>
  <c r="N21" i="26"/>
  <c r="K21" i="26"/>
  <c r="G21" i="26"/>
  <c r="J21" i="26"/>
  <c r="V155" i="21"/>
  <c r="E17" i="26"/>
  <c r="V188" i="21" l="1"/>
  <c r="V22" i="21"/>
  <c r="M22" i="21" s="1"/>
  <c r="V21" i="21"/>
  <c r="M21" i="21" s="1"/>
  <c r="V20" i="21"/>
  <c r="M20" i="21" s="1"/>
  <c r="V19" i="21"/>
  <c r="M19" i="21" s="1"/>
  <c r="V28" i="21"/>
  <c r="M28" i="21" s="1"/>
  <c r="V27" i="21"/>
  <c r="M27" i="21" s="1"/>
  <c r="V24" i="21"/>
  <c r="M24" i="21" s="1"/>
  <c r="V23" i="21"/>
  <c r="M23" i="21" s="1"/>
  <c r="V32" i="21"/>
  <c r="M32" i="21" s="1"/>
  <c r="V29" i="21"/>
  <c r="M29" i="21" s="1"/>
  <c r="M25" i="21" l="1"/>
  <c r="M30" i="21"/>
  <c r="K188" i="21"/>
  <c r="M188" i="21"/>
  <c r="V25" i="21"/>
  <c r="V30" i="21"/>
  <c r="H23" i="26" l="1"/>
  <c r="AF43" i="21"/>
  <c r="AF45" i="21" s="1"/>
  <c r="AE43" i="21"/>
  <c r="AE45" i="21" s="1"/>
  <c r="AD43" i="21"/>
  <c r="AD45" i="21" s="1"/>
  <c r="AB43" i="21"/>
  <c r="AB45" i="21" s="1"/>
  <c r="AA43" i="21"/>
  <c r="AA45" i="21" s="1"/>
  <c r="Z43" i="21"/>
  <c r="Z45" i="21" s="1"/>
  <c r="Y43" i="21"/>
  <c r="Y45" i="21" s="1"/>
  <c r="X43" i="21"/>
  <c r="X45" i="21" s="1"/>
  <c r="I23" i="26" l="1"/>
  <c r="I26" i="26" s="1"/>
  <c r="N23" i="26"/>
  <c r="N26" i="26" s="1"/>
  <c r="F23" i="26"/>
  <c r="F26" i="26" s="1"/>
  <c r="J23" i="26"/>
  <c r="J26" i="26" s="1"/>
  <c r="O23" i="26"/>
  <c r="O26" i="26" s="1"/>
  <c r="G23" i="26"/>
  <c r="K23" i="26"/>
  <c r="K26" i="26" s="1"/>
  <c r="M23" i="26"/>
  <c r="M26" i="26" s="1"/>
  <c r="V34" i="21" l="1"/>
  <c r="M34" i="21" s="1"/>
  <c r="V33" i="21"/>
  <c r="V35" i="21" l="1"/>
  <c r="M33" i="21"/>
  <c r="M35" i="21" s="1"/>
  <c r="V187" i="21" l="1"/>
  <c r="V189" i="21" l="1"/>
  <c r="M187" i="21"/>
  <c r="M189" i="21" s="1"/>
  <c r="K187" i="21"/>
  <c r="K189" i="21" s="1"/>
  <c r="N3" i="26" l="1"/>
  <c r="B30" i="26"/>
  <c r="B28" i="26"/>
  <c r="V236" i="21" l="1"/>
  <c r="V238" i="21" s="1"/>
  <c r="E25" i="26" s="1"/>
  <c r="V118" i="21" l="1"/>
  <c r="V114" i="21"/>
  <c r="M114" i="21" s="1"/>
  <c r="M115" i="21" l="1"/>
  <c r="K115" i="21"/>
  <c r="M118" i="21"/>
  <c r="M119" i="21" s="1"/>
  <c r="K118" i="21"/>
  <c r="K119" i="21" s="1"/>
  <c r="V115" i="21"/>
  <c r="V119" i="21"/>
  <c r="K129" i="21" l="1"/>
  <c r="M129" i="21"/>
  <c r="V129" i="21"/>
  <c r="E16" i="26" l="1"/>
  <c r="M30" i="26"/>
  <c r="H30" i="26"/>
  <c r="V23" i="25"/>
  <c r="K23" i="25" l="1"/>
  <c r="K24" i="25" s="1"/>
  <c r="K26" i="25" s="1"/>
  <c r="K34" i="25" s="1"/>
  <c r="M23" i="25"/>
  <c r="M24" i="25" s="1"/>
  <c r="M26" i="25" s="1"/>
  <c r="M34" i="25" s="1"/>
  <c r="I30" i="26"/>
  <c r="N30" i="26"/>
  <c r="F30" i="26"/>
  <c r="J30" i="26"/>
  <c r="O30" i="26"/>
  <c r="G30" i="26"/>
  <c r="K30" i="26"/>
  <c r="V24" i="25"/>
  <c r="V26" i="25" s="1"/>
  <c r="E30" i="26" l="1"/>
  <c r="V166" i="21"/>
  <c r="E19" i="26" l="1"/>
  <c r="V106" i="21"/>
  <c r="K106" i="21" l="1"/>
  <c r="K107" i="21" s="1"/>
  <c r="K109" i="21" s="1"/>
  <c r="V107" i="21"/>
  <c r="H28" i="26"/>
  <c r="M28" i="26"/>
  <c r="N28" i="26" l="1"/>
  <c r="I28" i="26"/>
  <c r="K28" i="26"/>
  <c r="G28" i="26"/>
  <c r="O28" i="26"/>
  <c r="J28" i="26"/>
  <c r="F28" i="26"/>
  <c r="V157" i="21" l="1"/>
  <c r="E18" i="26" s="1"/>
  <c r="V109" i="21" l="1"/>
  <c r="E15" i="26" l="1"/>
  <c r="V32" i="25" l="1"/>
  <c r="V10" i="25" l="1"/>
  <c r="V12" i="25" s="1"/>
  <c r="N31" i="26"/>
  <c r="J31" i="26"/>
  <c r="M31" i="26"/>
  <c r="O31" i="26"/>
  <c r="K31" i="26"/>
  <c r="V34" i="25" l="1"/>
  <c r="E28" i="26"/>
  <c r="F31" i="26"/>
  <c r="G31" i="26"/>
  <c r="I31" i="26"/>
  <c r="H31" i="26"/>
  <c r="E31" i="26" l="1"/>
  <c r="V228" i="21" l="1"/>
  <c r="V221" i="21"/>
  <c r="K221" i="21" s="1"/>
  <c r="K222" i="21" s="1"/>
  <c r="K224" i="21" s="1"/>
  <c r="V200" i="21"/>
  <c r="K200" i="21" s="1"/>
  <c r="K201" i="21" s="1"/>
  <c r="V196" i="21"/>
  <c r="K196" i="21" s="1"/>
  <c r="K197" i="21" s="1"/>
  <c r="V50" i="21"/>
  <c r="V16" i="21"/>
  <c r="K50" i="21" l="1"/>
  <c r="K51" i="21" s="1"/>
  <c r="K53" i="21" s="1"/>
  <c r="V17" i="21"/>
  <c r="V37" i="21" s="1"/>
  <c r="E9" i="26" s="1"/>
  <c r="M16" i="21"/>
  <c r="M17" i="21" s="1"/>
  <c r="M37" i="21" s="1"/>
  <c r="K228" i="21"/>
  <c r="K229" i="21" s="1"/>
  <c r="K231" i="21" s="1"/>
  <c r="M228" i="21"/>
  <c r="M229" i="21" s="1"/>
  <c r="M231" i="21" s="1"/>
  <c r="V229" i="21"/>
  <c r="V231" i="21" s="1"/>
  <c r="V51" i="21"/>
  <c r="V53" i="21" s="1"/>
  <c r="E10" i="26" s="1"/>
  <c r="V197" i="21"/>
  <c r="V201" i="21"/>
  <c r="V222" i="21"/>
  <c r="V224" i="21" s="1"/>
  <c r="E23" i="26" l="1"/>
  <c r="E24" i="26"/>
  <c r="J33" i="26" l="1"/>
  <c r="I33" i="26"/>
  <c r="K33" i="26"/>
  <c r="F33" i="26"/>
  <c r="O33" i="26"/>
  <c r="M33" i="26"/>
  <c r="N33" i="26"/>
  <c r="V89" i="21" l="1"/>
  <c r="M89" i="21" s="1"/>
  <c r="V88" i="21"/>
  <c r="M88" i="21" s="1"/>
  <c r="V86" i="21"/>
  <c r="M86" i="21" s="1"/>
  <c r="V90" i="21"/>
  <c r="M90" i="21" s="1"/>
  <c r="V87" i="21"/>
  <c r="M87" i="21" s="1"/>
  <c r="M91" i="21" l="1"/>
  <c r="M93" i="21" s="1"/>
  <c r="G13" i="26"/>
  <c r="V91" i="21"/>
  <c r="V93" i="21" s="1"/>
  <c r="E13" i="26" s="1"/>
  <c r="H13" i="26"/>
  <c r="Y240" i="21"/>
  <c r="Y241" i="21" s="1"/>
  <c r="V192" i="21"/>
  <c r="M192" i="21" l="1"/>
  <c r="M193" i="21" s="1"/>
  <c r="M203" i="21" s="1"/>
  <c r="K192" i="21"/>
  <c r="K193" i="21" s="1"/>
  <c r="K203" i="21" s="1"/>
  <c r="K240" i="21" s="1"/>
  <c r="H21" i="26"/>
  <c r="V193" i="21"/>
  <c r="V203" i="21" l="1"/>
  <c r="E21" i="26" s="1"/>
  <c r="H26" i="26"/>
  <c r="H33" i="26" s="1"/>
  <c r="V98" i="21"/>
  <c r="V100" i="21" l="1"/>
  <c r="M98" i="21"/>
  <c r="M100" i="21" s="1"/>
  <c r="M102" i="21" s="1"/>
  <c r="M240" i="21" s="1"/>
  <c r="G14" i="26"/>
  <c r="V102" i="21" l="1"/>
  <c r="V240" i="21" s="1"/>
  <c r="G26" i="26"/>
  <c r="G33" i="26" s="1"/>
  <c r="E27" i="26" l="1"/>
  <c r="V242" i="21"/>
  <c r="E34" i="26" s="1"/>
  <c r="E14" i="26"/>
  <c r="E26" i="26" s="1"/>
  <c r="E33" i="26" s="1"/>
</calcChain>
</file>

<file path=xl/sharedStrings.xml><?xml version="1.0" encoding="utf-8"?>
<sst xmlns="http://schemas.openxmlformats.org/spreadsheetml/2006/main" count="1143" uniqueCount="339">
  <si>
    <t>DATOS GENERALES DE LA OBRA</t>
  </si>
  <si>
    <t>ZONAS DE ATENCIÓN PRIORITARIA
(ZAP)</t>
  </si>
  <si>
    <t>PRESUPUESTO</t>
  </si>
  <si>
    <t>PROG</t>
  </si>
  <si>
    <t>SUB.</t>
  </si>
  <si>
    <t>SUBCLASIFICACIÓN</t>
  </si>
  <si>
    <t>DESCRIPCION DE LA ACCION</t>
  </si>
  <si>
    <t>LOCALIDAD</t>
  </si>
  <si>
    <t>INSTANCIA PROPONENTE</t>
  </si>
  <si>
    <t>INSTANCIA EJECUTORA</t>
  </si>
  <si>
    <t>GRADO DE REZAGO SOCIAL DE LA LOCALIDAD</t>
  </si>
  <si>
    <t>ASIGNACION AUTORIZADA INICIAL</t>
  </si>
  <si>
    <t>TRANSF. A LOS MUNICIPIOS</t>
  </si>
  <si>
    <t>MODALIDAD DEL PROYECTO</t>
  </si>
  <si>
    <t>TIPO DE CONTRIBUCIÓN AL PROYECTO</t>
  </si>
  <si>
    <t>Grado de rezago social localidad</t>
  </si>
  <si>
    <t>BENEFICIARIOS</t>
  </si>
  <si>
    <t>No aplica</t>
  </si>
  <si>
    <t>Dirección General de Obra Pública</t>
  </si>
  <si>
    <t>T O T A L:</t>
  </si>
  <si>
    <t>Varias</t>
  </si>
  <si>
    <t>Medio</t>
  </si>
  <si>
    <t>Municipio</t>
  </si>
  <si>
    <t>Mantenimiento y bacheo en diversas áreas de la ciudad</t>
  </si>
  <si>
    <t>G R A N   T O T A L:</t>
  </si>
  <si>
    <t>Observaciones:</t>
  </si>
  <si>
    <t>DATOS DE LOS PROGRAMAS</t>
  </si>
  <si>
    <t>PROGRAMAS</t>
  </si>
  <si>
    <t>Estudios y proyectos</t>
  </si>
  <si>
    <t>APOYO A LAS CIUDADES MEXICANAS DEL PATRIMONIO MUNDIAL (ACMPM)</t>
  </si>
  <si>
    <t>AGUA Y SANEAMIENTO</t>
  </si>
  <si>
    <t>S U B   T O T A L</t>
  </si>
  <si>
    <t>G R A N   T O T A L</t>
  </si>
  <si>
    <t>Municipio de Guanajuato</t>
  </si>
  <si>
    <t>Marfil</t>
  </si>
  <si>
    <t>Dirección General de Desarrollo Social y Humano</t>
  </si>
  <si>
    <t>Guanajuato</t>
  </si>
  <si>
    <t>PROGRAMA DE DESARROLLO REGIONAL TURÍSTICO SUSTENTABLEY PUEBLOS MÁGICOS (PRODERMAGICO) / 2017</t>
  </si>
  <si>
    <t>Acciones por definir</t>
  </si>
  <si>
    <t>Directa</t>
  </si>
  <si>
    <t>Construcción</t>
  </si>
  <si>
    <t>Dirección de Desarrollo Rural</t>
  </si>
  <si>
    <t>01</t>
  </si>
  <si>
    <t>Coinversión con entidades federales y estatales</t>
  </si>
  <si>
    <t>No</t>
  </si>
  <si>
    <t>Gastos Indirectos (3.00%)</t>
  </si>
  <si>
    <t>Programa de Desarrollo Institucional Municipal y de las Demarcaciones Territoriales del Distrito Federal (2.00%)</t>
  </si>
  <si>
    <t>FEDERAL</t>
  </si>
  <si>
    <t>ESTATAL</t>
  </si>
  <si>
    <t>MUNICIPAL</t>
  </si>
  <si>
    <t>ZONA URBANA</t>
  </si>
  <si>
    <t>ZONA RURAL</t>
  </si>
  <si>
    <t>Núm.</t>
  </si>
  <si>
    <t>PROGRAMA MUNICIPAL DE EQUIPAMIENTOS A CENTROS COMUNITARIOS /2017</t>
  </si>
  <si>
    <t>URBANIZACIÓN</t>
  </si>
  <si>
    <t>Complementaria</t>
  </si>
  <si>
    <t>SE</t>
  </si>
  <si>
    <t>04</t>
  </si>
  <si>
    <t>03</t>
  </si>
  <si>
    <t>Dirección General de Desarrollo Social y Humano/ 
Dirección de Desarrollo Rural</t>
  </si>
  <si>
    <t>5D</t>
  </si>
  <si>
    <t>SH</t>
  </si>
  <si>
    <t>02</t>
  </si>
  <si>
    <t>Cuarto Dormitorio</t>
  </si>
  <si>
    <t>06</t>
  </si>
  <si>
    <t>Techo firme (No material de desecho, ni lámina de cartón)</t>
  </si>
  <si>
    <t>Dirección General de Desarrollo Social</t>
  </si>
  <si>
    <t>MODALIDADES POR TIPO DE PROYECTO</t>
  </si>
  <si>
    <t xml:space="preserve"> INCIDENCIA DEL PROYECTO</t>
  </si>
  <si>
    <t>VIVIENDA</t>
  </si>
  <si>
    <t>PRODIMDF</t>
  </si>
  <si>
    <t>CONVENIOS FEDERALES</t>
  </si>
  <si>
    <t>CONVENIOS ESTATALES</t>
  </si>
  <si>
    <t>REMANENTES DEL FONDO PARA EL FORTALECIMIENTO DE LOS MUNICIPIOS (FORTAMUN)</t>
  </si>
  <si>
    <t>APORTACIÓN BENEFICIARIOS</t>
  </si>
  <si>
    <t>Rehabilitación de caminos rurales</t>
  </si>
  <si>
    <t>TG</t>
  </si>
  <si>
    <t>Construcción, desazolve, conservación y mejoramiento de obras de bordería para abrevadero, en diversas comunidades del Municipio de Guanajuato, Gto.</t>
  </si>
  <si>
    <t>Dirección General de Desarrollo Económico</t>
  </si>
  <si>
    <t>Rehabilitación</t>
  </si>
  <si>
    <t>UB</t>
  </si>
  <si>
    <t xml:space="preserve">Construcción de Cuarto Dormitorio de 4mts x 4mts y altura mínima de 2.85 mts. </t>
  </si>
  <si>
    <t>GASTOS INDIRECTOS</t>
  </si>
  <si>
    <t>Calentadores Solares</t>
  </si>
  <si>
    <t>REMANENTES DE EJERCICIOS ANTERIORES DE RECURSO MUNICIPAL</t>
  </si>
  <si>
    <t>FONDO PARA EL DESARROLLO REGIONAL SUSTENTABLE DE ESTADOS Y MUNICIPIOS MINEROS / 2019</t>
  </si>
  <si>
    <t>PROGRAMA DE APOYOS A LA CULTURA / 2019</t>
  </si>
  <si>
    <t>FONDO DE APORTACIONES PARA LA INFRAESTRUCTURA SOCIAL MUNICIPAL / 2019</t>
  </si>
  <si>
    <t>(*) PROGRAMA DE REHABILITACIÓN DE CAMINOS RURALES / 2019</t>
  </si>
  <si>
    <t>(*) PROGRAMA DE MANTENIMIENTO Y BACHEO / 2019</t>
  </si>
  <si>
    <t>(*) ESTUDIOS Y PROYECTOS Y SERVICIOS RELACIONADOS CON LA OBRA PUBLICA / 2019</t>
  </si>
  <si>
    <t>Rehabilitación y Ampliación del Alumbrado público, mediante 34 postes y 54 lámparas, en la comunidad Calderones, del Municipio de Guanajuato.</t>
  </si>
  <si>
    <t>Calderones</t>
  </si>
  <si>
    <t xml:space="preserve"> Mineral de Peregrina</t>
  </si>
  <si>
    <t>Rehabilitación y Ampliación del Alumbrado público, mediante 11 postes y 24 lámparas, en la comunidad Mineral del Cubo, del Municipio de Guanajuato.</t>
  </si>
  <si>
    <t xml:space="preserve"> Mineral del Cubo</t>
  </si>
  <si>
    <t>Rehabilitación y Ampliación del Alumbrado público, mediante 49 postes y 103 lámparas, en la comunidad Santa Ana, del Municipio de Guanajuato.</t>
  </si>
  <si>
    <t>Santa Ana</t>
  </si>
  <si>
    <t>IMAGEN URBANA</t>
  </si>
  <si>
    <t>Ampliación de la red de distribución de energía eléctrica, mediante la colocación de 14 postes de concreto, en la Comunidad Calderones, del Municipio de Guanajuato.</t>
  </si>
  <si>
    <t>Rosa de Castilla</t>
  </si>
  <si>
    <t>Ampliación de la red de distribución de energía eléctrica, mediante la colocación de 17 postes de concreto, en la Comunidad San Ignacio del Puertecito, del Municipio de Guanajuato.</t>
  </si>
  <si>
    <t>San Ignacio del Puertecito</t>
  </si>
  <si>
    <t>ELECTRIFICACIÓN</t>
  </si>
  <si>
    <t>SG</t>
  </si>
  <si>
    <t>Construcción de calle sin nombre con pavimento de piedra bola y huella de concreto, tramo: km 0+000 al 0+336.13 en la Comunidad  Mesacuata del Municipio de Guanajuato.</t>
  </si>
  <si>
    <t>Mesacuata</t>
  </si>
  <si>
    <t>Peregrina</t>
  </si>
  <si>
    <t>El Cubo</t>
  </si>
  <si>
    <t>Construcción de calentador solar de agua de 12 tubos y 150 litros de capacidad, con tanque de acero inoxidable</t>
  </si>
  <si>
    <t xml:space="preserve">Rehabilitación de cancha de usos múltiples en  la colonia El Encino </t>
  </si>
  <si>
    <t>Rehabilitación de cancha de usos múltiples de prácticas en  la colonia Santa Fe</t>
  </si>
  <si>
    <t>Rehabilitación de cancha de usos múltiples de prácticas en  la colonia las Teresas</t>
  </si>
  <si>
    <t>Rehabilitación de cancha de usos múltiples de prácticas en  la colonia Las Teresas II</t>
  </si>
  <si>
    <t>Rehabilitación de cancha de usos múltiples de prácticas en  la colonia Noria Alta</t>
  </si>
  <si>
    <t>Rehabilitación de cancha de usos múltiples en  Masaguas</t>
  </si>
  <si>
    <t>Rehabilitación de cancha de usos múltiples de prácticas en  la colonia Cerro de los Leones</t>
  </si>
  <si>
    <t>Rehabilitación de cancha de usos múltiples en  el fraccionamiento Cañada de Cervera</t>
  </si>
  <si>
    <t>Rehabilitación de cancha de usos múltiples de prácticas en  la colonia Lomas de Marfil</t>
  </si>
  <si>
    <t>Rehabilitación de cancha de usos múltiples de prácticas en  la colonia El Edén</t>
  </si>
  <si>
    <t>Rehabilitación de cancha de usos múltiples de prácticas en  el Cerro del Gallo</t>
  </si>
  <si>
    <t>COMUDAJ</t>
  </si>
  <si>
    <t>SL</t>
  </si>
  <si>
    <t>Santa Teresa</t>
  </si>
  <si>
    <t>Yerbabuena</t>
  </si>
  <si>
    <t>Hacienda de Guadalupe</t>
  </si>
  <si>
    <t>Campuzano</t>
  </si>
  <si>
    <t>FONDO METROPOLITANO / 2019</t>
  </si>
  <si>
    <t>Construcción de vialidad de retorno laurel-las teresas tramo bifurcación-Boulevard Euquerio Guerrero</t>
  </si>
  <si>
    <t>Pavimentación, banquetas y guarniciones de la Calle Los Corrales en la comunidad de Yerbabuena</t>
  </si>
  <si>
    <t>Rehabilitación de calle República Mexicana (subida al panteón), en la colonia Encino, en el Municipio de Guanajuato, Gto.</t>
  </si>
  <si>
    <t>Pavimentación de la Calle Garambullo esquina Nogal, de la colonia Peñitas en el Municipio de Guanajuato, Gto. (Tercera Etapa)</t>
  </si>
  <si>
    <t>Pavimentación</t>
  </si>
  <si>
    <t>Rehabilitación de Callejón el Charro, en el Municipio de Guanajuato.</t>
  </si>
  <si>
    <t>Rehabilitación de Callejón El Chilito, en el Municipio de Guanajuato.</t>
  </si>
  <si>
    <t>Obras de encarpetamiento asfaltico en diferentes zonas de la ciudad de Guanajuato</t>
  </si>
  <si>
    <t>Pavimentación de calle sin nombre en colonia Linda Vista, en el Municipio de Guanajuato</t>
  </si>
  <si>
    <t>Rehabilitación de cancha de usos múltiples en  el fraccionamiento Lomas de Cervera, calle Lomas de San Pablo</t>
  </si>
  <si>
    <t>Rehabilitación de Pérgolas en la Cortina de la Presa de San Renovato y Jardín Embajadoras</t>
  </si>
  <si>
    <t>UE</t>
  </si>
  <si>
    <t>Pavimentación de calles aledañas al Centro de Estudios de Bachillerato (CEB) 86, en el municipio de Guanajuato (Primera Etapa)</t>
  </si>
  <si>
    <t>PROGRAMA SERVICIOS BÁSICOS GTO / 2019</t>
  </si>
  <si>
    <t>Lomas de Cervera</t>
  </si>
  <si>
    <t>FONDO DE APORTACIONES PARA LA INFRAESTRUCTURA SOCIAL MUNICIPAL (FISM) 2019</t>
  </si>
  <si>
    <t>REMANENTES DE EJERCICIOS ANTERIORES DE RAMO XXXIII FONDO I (2013-2005) Y FISM 2018-2014</t>
  </si>
  <si>
    <t>FONDO PARA EL FORTALECIMIENTO DE LOS MUNICIPIOS (FORTAMUN) 2019</t>
  </si>
  <si>
    <t>PROGRAMA DE OBRA PÚBLICA 2019 
DEL MUNICIPIO DE GUANAJUATO</t>
  </si>
  <si>
    <t>H. AYUNTAMIENTO 2018-2021
PRESIDENCIA MUNICIPAL DE GUANAJUATO</t>
  </si>
  <si>
    <t>PROGRAMA DE ACCIONES SOCIALES 2019 
DEL MUNICIPIO DE GUANAJUATO</t>
  </si>
  <si>
    <t>RESUMEN GENERAL 
PROGRAMA DE OBRA PÚBLICA Y ACCIONES SOCIALES 2019
DEL MUNICIPIO DE GUANAJUATO</t>
  </si>
  <si>
    <t>FUENTES DE FINANCIAMIENTO</t>
  </si>
  <si>
    <t>OTROS</t>
  </si>
  <si>
    <t>VERSIÓN: 1</t>
  </si>
  <si>
    <t>VERSION: 1</t>
  </si>
  <si>
    <t>Ampliación</t>
  </si>
  <si>
    <t>Electrificación Rural</t>
  </si>
  <si>
    <t>SEDESHU</t>
  </si>
  <si>
    <t>PROGRAMA SECTUR / 2019</t>
  </si>
  <si>
    <t>Pavimentación, guarniciones y banquetas de la Calle Rosa del Fraccionamiento El Solano</t>
  </si>
  <si>
    <t>Pavimentación, Banquetas y guarniciones de la Calle Gladiola del Fraccionamiento El Solano</t>
  </si>
  <si>
    <t>Pavimentación, Banquetas y guarniciones de la Calle sin nombre del Fraccionamiento El Solano</t>
  </si>
  <si>
    <t>Muy bajo</t>
  </si>
  <si>
    <t>Ampliación de red de distribución de energía eléctrica 2 etapa Ojo de Agua de Arriba y Abajo</t>
  </si>
  <si>
    <t>Ampliación de red de distribución de energía eléctrica Joya del Pirul</t>
  </si>
  <si>
    <t>Ampliación de red de distribución de energía eléctrica El Castillo calle Los Ramírez  y Castillo de Chapultepec</t>
  </si>
  <si>
    <t>Ampliación de red de distribución de energía eléctrica Las Carreras del Puertecito Calle Morales</t>
  </si>
  <si>
    <t>Ampliación de línea y red de distribución de energía eléctrica Galeras Calle Galeras</t>
  </si>
  <si>
    <t xml:space="preserve">El Castillo </t>
  </si>
  <si>
    <t>Las Carreras (Las Carreras del Puertecito)</t>
  </si>
  <si>
    <t>Galeras</t>
  </si>
  <si>
    <t>SC</t>
  </si>
  <si>
    <t>Red o sistema de agua potable</t>
  </si>
  <si>
    <t>EDUCACIÓN</t>
  </si>
  <si>
    <t>URBANIZACIÖN</t>
  </si>
  <si>
    <t>SJ</t>
  </si>
  <si>
    <t>Techado en áreas de impartición de educación física</t>
  </si>
  <si>
    <t>Rehabilitación y Ampliación del Alumbrado público, mediante 10 postes y 10 lámparas, en la comunidad Mineral de Peregrina, del Municipio de Guanajuato.</t>
  </si>
  <si>
    <t>Rehabilitación y Ampliación del Alumbrado público, mediante 121 postes y 244 lámparas, en las comunidades Santa Ana y Llanos de Santa Ana, del Municipio de Guanajuato.</t>
  </si>
  <si>
    <t>Construcción de calles sin nombre con pavimento de piedra bola y huella de concreto, tramo: km 0+000 al 0+101.91 y 0+000 al 0+110.97 en la Comunidad Peregrina del Municipio de Guanajuato.</t>
  </si>
  <si>
    <t>Construcción de callejones (la fortuna, canalitas, eucaliptos, zaragoza, huache, pasajero, la tina, tecomate, puente de piedra, guerrero e independencia) con pavimento de piedra bola y huella de concreto en la Comunidad del Cubo del Municipio de Guanajuato.</t>
  </si>
  <si>
    <t>Restauración e intervención estructural del Mezzanine e Instalación eléctrica del Mercado Hidalgo, Guanajuato, (Restauración).</t>
  </si>
  <si>
    <t>Ojo de Agua de Arriba (Ojo de Agua)</t>
  </si>
  <si>
    <t>Construcción de Cuarto Dormitorio 4 mts x 4 mts, a base de muro de tabique y techo de vigueta y bovedilla</t>
  </si>
  <si>
    <t>Construcción de techo firme a base de lámina de fibrocemento y material aislante de poliestireno con monten.</t>
  </si>
  <si>
    <t>Pavimentación de Calles Yerbabuena, Eucalipto, Paraiso y Arroyo Verde, Tramo: Av. México - calle Antonio Loma Amezquita, en el Municipio de Guanajuato,
 2da etapa</t>
  </si>
  <si>
    <t>2018/021</t>
  </si>
  <si>
    <t>Construcción de red de agua potable en las colonias Buenos Aires y Loma Bonita, de la localidad de Santa Teresa, Guanajuato, Gto.</t>
  </si>
  <si>
    <t>Rehabilitación de la línea de distribución de agua potable y sectorización en la zona Encino.</t>
  </si>
  <si>
    <t>SIMAPAG</t>
  </si>
  <si>
    <t>Si
(Ageb:0980)</t>
  </si>
  <si>
    <t>Si
(Ageb:082A)</t>
  </si>
  <si>
    <t>Si
(Ageb:0798)</t>
  </si>
  <si>
    <t>Vivienda Urbana y Rural</t>
  </si>
  <si>
    <t>Alto</t>
  </si>
  <si>
    <t>Lomas de Mesa Cuata (Joya del Pirul)</t>
  </si>
  <si>
    <t>Si
(Ageb:0853)</t>
  </si>
  <si>
    <t>PROGRAMA DE ACCIONES SOCIALES 2019
DEL MUNICIPIO DE GUANAJUATO</t>
  </si>
  <si>
    <t>PROGRAMA DE OBRA PÚBLICA 2019
DEL MUNICIPIO DE GUANAJUATO</t>
  </si>
  <si>
    <t>Dirección General de Medio Ambiente y Ordenamiento Territorial</t>
  </si>
  <si>
    <t>Rescate de espacio público "Los Pastitos", en el Municipio de Guanajuato. Primera etapa.</t>
  </si>
  <si>
    <t>Pavimentación de camino rural acceso a la comunidad de Campuzano, en el Municipio de Guanajuato.</t>
  </si>
  <si>
    <t>Pavimentación de camino rural acceso a la comunidad de Hacienda de Guadalupe, en el Municipio de Guanajuato.</t>
  </si>
  <si>
    <t>Si
(Ageb:075A)</t>
  </si>
  <si>
    <t>Rehabilitación de Callejón Del Grasero, en el Municipio de Guanajuato.</t>
  </si>
  <si>
    <t>PROGRAMA EMBELLECIENDO MI COLONIA / 2019</t>
  </si>
  <si>
    <t>Pavimentación de calles: Miguel Hidalgo y Francisco Villa, en la colonia Peñitas, en el Municipio de Guanajuato, Gto.</t>
  </si>
  <si>
    <t>PROGRAMA SERVICIOS BÁSICOS EN MI COMUNIDAD / 2019</t>
  </si>
  <si>
    <t>PROGRAMA VIVE MEJOR CON IMPULSO / 2019</t>
  </si>
  <si>
    <t>PROGRAMA Q0146 GTO ME MUEVE / 2019</t>
  </si>
  <si>
    <t>PROGRAMA CONECTANDO MI CAMINO RURAL  / 2019</t>
  </si>
  <si>
    <t>SUFICIENCIAS PRESUPUESTALES / 2019</t>
  </si>
  <si>
    <t>Puerto de Santa Rosa</t>
  </si>
  <si>
    <t xml:space="preserve">Construcción de techado de patio cívico en la Escuela Primaria Emiliano Zapata, Puerto de Santa Rosa, Guanajuato. </t>
  </si>
  <si>
    <t>2018/084</t>
  </si>
  <si>
    <t>2018/085</t>
  </si>
  <si>
    <t>Mejoramiento de modulo sanitario del Preescolar "Jaime Torres Bodet", en el Municipio de Guanajuato.
 2da etapa</t>
  </si>
  <si>
    <t>OBRA DIRECTA / 2019</t>
  </si>
  <si>
    <t>(*) No se desglosan acciones o estan sujetas a modificaciones en estos rubros en virtud de que dependen de requerimientos detectados durante el transcurso del ejercicio para atender las necesidades del propio programa, o en su caso de conformidad con la participación que se logre de los benefIciarios.</t>
  </si>
  <si>
    <t>PROGRAMA CAPTEMOS AGUA / 2019</t>
  </si>
  <si>
    <t>PROGRAMA VIVO LOS ESPACIOS DE MI COLONIA / 2019</t>
  </si>
  <si>
    <t>Estufa ecológica</t>
  </si>
  <si>
    <t>Equipamiento</t>
  </si>
  <si>
    <t>Cisterna</t>
  </si>
  <si>
    <t>Equipamiento de Estufa ecológica (Fogón)</t>
  </si>
  <si>
    <t>Construcción de Sanitarios con Biodigestores</t>
  </si>
  <si>
    <t>(*) PROGRAMA OBRAS EN COLABORACIÓN / 2019</t>
  </si>
  <si>
    <t>Obras en colaboración</t>
  </si>
  <si>
    <t>(*) No se desglosan acciones o estan sujetas a modificaciones en estos rubros en virtud de que dependen de requerimientos detectados durante el transcurso del ejercicio para atender las necesidades del propio programa, o en su caso de conformidad con la participación que se logre de los beneficiarios.</t>
  </si>
  <si>
    <t>Puentecillas</t>
  </si>
  <si>
    <t>Rubro</t>
  </si>
  <si>
    <t>Tesorería Municipal</t>
  </si>
  <si>
    <t>ESTATL</t>
  </si>
  <si>
    <t>Santa Ana y Llanos de Santa Ana</t>
  </si>
  <si>
    <t>(*) No se desglosan acciones o estan sujetas a modificaciones en estos rubros en virtud de que dependen de requerimientos detectados durante el transcurso del ejercicio para atender las necesidades del propio programa, o en su caso de conformidad con la participación que se logre de los benifeciarios.</t>
  </si>
  <si>
    <t>2019/001</t>
  </si>
  <si>
    <t>2019/002</t>
  </si>
  <si>
    <t>2019/003</t>
  </si>
  <si>
    <t>2019/004</t>
  </si>
  <si>
    <t>2019/005</t>
  </si>
  <si>
    <t>2019/006</t>
  </si>
  <si>
    <t>2019/007</t>
  </si>
  <si>
    <t>2019/008</t>
  </si>
  <si>
    <t>2019/009</t>
  </si>
  <si>
    <t>2019/011</t>
  </si>
  <si>
    <t>2019/010</t>
  </si>
  <si>
    <t>2019/012</t>
  </si>
  <si>
    <t>2019/013</t>
  </si>
  <si>
    <t>2019/014</t>
  </si>
  <si>
    <t>2019/015</t>
  </si>
  <si>
    <t>2019/016</t>
  </si>
  <si>
    <t>2019/017</t>
  </si>
  <si>
    <t>2019/018</t>
  </si>
  <si>
    <t>2019/019</t>
  </si>
  <si>
    <t>2019/020</t>
  </si>
  <si>
    <t>2019/021</t>
  </si>
  <si>
    <t>2019/022</t>
  </si>
  <si>
    <t>2019/023</t>
  </si>
  <si>
    <t>2019/024</t>
  </si>
  <si>
    <t>2019/025</t>
  </si>
  <si>
    <t>2019/026</t>
  </si>
  <si>
    <t>2019/027</t>
  </si>
  <si>
    <t>2019/028</t>
  </si>
  <si>
    <t>2019/029</t>
  </si>
  <si>
    <t>2019/030</t>
  </si>
  <si>
    <t>2019/031</t>
  </si>
  <si>
    <t>2019/032</t>
  </si>
  <si>
    <t>2019/033</t>
  </si>
  <si>
    <t>2019/034</t>
  </si>
  <si>
    <t>2019/035</t>
  </si>
  <si>
    <t>2019/036</t>
  </si>
  <si>
    <t>2019/037</t>
  </si>
  <si>
    <t>2019/038</t>
  </si>
  <si>
    <t>2019/039</t>
  </si>
  <si>
    <t>2019/040</t>
  </si>
  <si>
    <t>2019/041</t>
  </si>
  <si>
    <t>2019/042</t>
  </si>
  <si>
    <t>2019/043</t>
  </si>
  <si>
    <t>2019/044</t>
  </si>
  <si>
    <t>2019/045</t>
  </si>
  <si>
    <t>2019/046</t>
  </si>
  <si>
    <t>2019/047</t>
  </si>
  <si>
    <t>2019/048</t>
  </si>
  <si>
    <t>2019/049</t>
  </si>
  <si>
    <t>2019/050</t>
  </si>
  <si>
    <t>2019/051</t>
  </si>
  <si>
    <t>2019/052</t>
  </si>
  <si>
    <t>2019/053</t>
  </si>
  <si>
    <t>2019/054</t>
  </si>
  <si>
    <t>2019/055</t>
  </si>
  <si>
    <t>2019/056</t>
  </si>
  <si>
    <t>2019/057</t>
  </si>
  <si>
    <t>2019/058</t>
  </si>
  <si>
    <t>2019/059</t>
  </si>
  <si>
    <t>2019/060</t>
  </si>
  <si>
    <t>2019/061</t>
  </si>
  <si>
    <t>2019/062</t>
  </si>
  <si>
    <t>2019/063</t>
  </si>
  <si>
    <t>2019/064</t>
  </si>
  <si>
    <t>2019/065</t>
  </si>
  <si>
    <t>2019/066</t>
  </si>
  <si>
    <t>2019/067</t>
  </si>
  <si>
    <t>2019/068</t>
  </si>
  <si>
    <t>2019/069</t>
  </si>
  <si>
    <t>2019/070</t>
  </si>
  <si>
    <t>2019/071</t>
  </si>
  <si>
    <t>2019/072</t>
  </si>
  <si>
    <t>2019/073</t>
  </si>
  <si>
    <t>2019/074</t>
  </si>
  <si>
    <t>2019/075</t>
  </si>
  <si>
    <t>2019/076</t>
  </si>
  <si>
    <t>2019/077</t>
  </si>
  <si>
    <t>2019/078</t>
  </si>
  <si>
    <t>2019/079</t>
  </si>
  <si>
    <t>2019/080</t>
  </si>
  <si>
    <t>Complementario</t>
  </si>
  <si>
    <t>Preescolar (Bardas Perimetrales)</t>
  </si>
  <si>
    <t>Construcción de techumbre y sistema acrílico para cancha de usos múltiples de prácticas núm. 1, en la Unidad Deportiva Lic. Arnulfo Vázquez Nieto.</t>
  </si>
  <si>
    <t>Remodelación de cancha de usos múltiples de prácticas núm. 2, con sistema acrílico, en la Unidad Deportiva Lic. Arnulfo Vázquez Nieto.</t>
  </si>
  <si>
    <t>Rehabilitación de cancha de usos múltiples de prácticas en col. La Venada</t>
  </si>
  <si>
    <t xml:space="preserve">Rehabilitación de cancha de usos múltiples de prácticas en el blvd. Pozuelos </t>
  </si>
  <si>
    <t>Rehabilitación y Ampliación del Alumbrado público, mediante 27 postes y 30 lámparas, en la comunidad Monte de San Nicolás, del Municipio de Guanajuato.</t>
  </si>
  <si>
    <t>Monte de San Nicolás</t>
  </si>
  <si>
    <t>Ampliación de la red de distribución de energía eléctrica, mediante la colocación de 27 postes de concreto, en la Comunidad  Rosa de Castilla, del Municipio de Guanajuato.</t>
  </si>
  <si>
    <t>Restauración e intervención estructural del Mezzanine e Instalación eléctrica del Mercado Hidalgo, Guanajuato, (Instalación Eléctrica).</t>
  </si>
  <si>
    <t>Construcción de techado y patio del Jardín de niños "Tomas Chávez Morado" C.C.T. 11DJN4244I, en el Fraccionamiento El Solano</t>
  </si>
  <si>
    <t>Pavimentación, Banquetas y guarniciones de la Calle Jazmín del Fraccionamiento El Solano</t>
  </si>
  <si>
    <t>Pavimentación, banquetas y guarniciones de la Calle Arroyo de la Carnicería en la comunidad de Yerbabuena</t>
  </si>
  <si>
    <t>Construcción de Cisternas de 2,800 litros con bomba de extracción</t>
  </si>
  <si>
    <t>Pavimentación de camino rural El Tejaban - San José del Chapín, tramo: Cad. 3+520 al 3+780 y 3+880 al 4+100, en el Municipio de Guanajuato.</t>
  </si>
  <si>
    <t xml:space="preserve">Tejaban </t>
  </si>
  <si>
    <t xml:space="preserve">Construcción de barda perimetral en el jardín de niños "Elena Torres Cuellar" C.C.T. 11EJN0420V, en la Localidad de Marfil. </t>
  </si>
  <si>
    <t xml:space="preserve">Construcción de techado en el Plantel Guanajuato SABES Puentecillas, en Hacienda Puentecillas. </t>
  </si>
  <si>
    <t>Construcción de techado en el Jardín de niños "Ing. Ponciano Aguilar" C.C.T. 11DJN0311P, en Mineral de Mellado.</t>
  </si>
  <si>
    <t>Construcción de techado en la Telesecundaria Núm. 94. C.C.T  11ETV0084Z, en la Colonia Paseo de la Presa.</t>
  </si>
  <si>
    <t>07</t>
  </si>
  <si>
    <t>PROGRAMA REHABILITACIÓN DE CANCHAS / 2019</t>
  </si>
  <si>
    <t>NÚM. OBRA</t>
  </si>
  <si>
    <t>RECURSO MUNICIPAL</t>
  </si>
  <si>
    <t>Sanitarios con biodigestores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</si>
</sst>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80A]d&quot; de &quot;mmmm&quot; de &quot;yyyy;@"/>
    <numFmt numFmtId="167" formatCode="_-[$€-2]* #,##0.00_-;\-[$€-2]* #,##0.00_-;_-[$€-2]* &quot;-&quot;??_-"/>
    <numFmt numFmtId="168" formatCode="#,##0.00\ _€"/>
    <numFmt numFmtId="169" formatCode="#,##0.0"/>
  </numFmts>
  <fonts count="8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sz val="26"/>
      <name val="Arial"/>
      <family val="2"/>
    </font>
    <font>
      <sz val="22"/>
      <name val="Arial"/>
      <family val="2"/>
    </font>
    <font>
      <sz val="34"/>
      <color rgb="FFFF0000"/>
      <name val="Arial"/>
      <family val="2"/>
    </font>
    <font>
      <sz val="34"/>
      <color rgb="FF0070C0"/>
      <name val="Arial"/>
      <family val="2"/>
    </font>
    <font>
      <sz val="26"/>
      <color rgb="FF0070C0"/>
      <name val="Arial"/>
      <family val="2"/>
    </font>
    <font>
      <b/>
      <sz val="28"/>
      <color rgb="FF7030A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4"/>
      <color indexed="12"/>
      <name val="Arial"/>
      <family val="2"/>
    </font>
    <font>
      <b/>
      <sz val="18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color rgb="FF00B050"/>
      <name val="Arial"/>
      <family val="2"/>
    </font>
    <font>
      <b/>
      <sz val="18"/>
      <color rgb="FF0070C0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sz val="38"/>
      <color indexed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rgb="FF0070C0"/>
      <name val="Arial"/>
      <family val="2"/>
    </font>
    <font>
      <b/>
      <sz val="20"/>
      <color rgb="FF7030A0"/>
      <name val="Arial"/>
      <family val="2"/>
    </font>
    <font>
      <sz val="34"/>
      <name val="Arial Narrow"/>
      <family val="2"/>
    </font>
    <font>
      <sz val="34"/>
      <color theme="0"/>
      <name val="Arial"/>
      <family val="2"/>
    </font>
    <font>
      <sz val="38"/>
      <color rgb="FFC00000"/>
      <name val="Arial"/>
      <family val="2"/>
    </font>
    <font>
      <sz val="34"/>
      <color indexed="12"/>
      <name val="Arial"/>
      <family val="2"/>
    </font>
    <font>
      <sz val="26"/>
      <color indexed="12"/>
      <name val="Arial"/>
      <family val="2"/>
    </font>
    <font>
      <sz val="38"/>
      <name val="Arial"/>
      <family val="2"/>
    </font>
    <font>
      <sz val="15"/>
      <name val="Arial"/>
      <family val="2"/>
    </font>
    <font>
      <sz val="36"/>
      <name val="Arial"/>
      <family val="2"/>
    </font>
    <font>
      <sz val="36"/>
      <color rgb="FFFF0000"/>
      <name val="Arial"/>
      <family val="2"/>
    </font>
    <font>
      <sz val="22"/>
      <name val="Arial Narrow"/>
      <family val="2"/>
    </font>
    <font>
      <b/>
      <sz val="28"/>
      <color rgb="FFFF0000"/>
      <name val="Arial"/>
      <family val="2"/>
    </font>
    <font>
      <b/>
      <sz val="40"/>
      <color theme="0"/>
      <name val="Arial"/>
      <family val="2"/>
    </font>
    <font>
      <sz val="30"/>
      <color rgb="FFFF0000"/>
      <name val="Arial"/>
      <family val="2"/>
    </font>
    <font>
      <sz val="28"/>
      <color theme="0"/>
      <name val="Arial"/>
      <family val="2"/>
    </font>
    <font>
      <sz val="26"/>
      <color theme="0"/>
      <name val="Arial"/>
      <family val="2"/>
    </font>
    <font>
      <sz val="36"/>
      <color theme="0"/>
      <name val="Arial Narrow"/>
      <family val="2"/>
    </font>
    <font>
      <sz val="36"/>
      <name val="Arial Narrow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34"/>
      <color theme="0"/>
      <name val="Arial Narrow"/>
      <family val="2"/>
    </font>
    <font>
      <sz val="36"/>
      <color indexed="12"/>
      <name val="Arial"/>
      <family val="2"/>
    </font>
    <font>
      <sz val="36"/>
      <color theme="0"/>
      <name val="Arial"/>
      <family val="2"/>
    </font>
    <font>
      <sz val="8"/>
      <name val="Calibri"/>
      <family val="2"/>
      <scheme val="minor"/>
    </font>
    <font>
      <b/>
      <sz val="22"/>
      <color theme="0"/>
      <name val="Arial"/>
      <family val="2"/>
    </font>
    <font>
      <b/>
      <sz val="18"/>
      <color theme="0"/>
      <name val="Arial"/>
      <family val="2"/>
    </font>
    <font>
      <sz val="24"/>
      <color theme="0"/>
      <name val="Arial"/>
      <family val="2"/>
    </font>
    <font>
      <b/>
      <sz val="38"/>
      <color theme="4"/>
      <name val="Arial"/>
      <family val="2"/>
    </font>
    <font>
      <sz val="38"/>
      <color rgb="FFFF0000"/>
      <name val="Arial"/>
      <family val="2"/>
    </font>
    <font>
      <b/>
      <sz val="72"/>
      <color theme="3"/>
      <name val="Arial"/>
      <family val="2"/>
    </font>
    <font>
      <b/>
      <sz val="15"/>
      <color theme="3"/>
      <name val="Arial"/>
      <family val="2"/>
    </font>
    <font>
      <sz val="10"/>
      <color theme="3"/>
      <name val="Arial"/>
      <family val="2"/>
    </font>
    <font>
      <b/>
      <sz val="32"/>
      <color theme="3"/>
      <name val="Arial"/>
      <family val="2"/>
    </font>
    <font>
      <sz val="15"/>
      <color theme="3"/>
      <name val="Arial"/>
      <family val="2"/>
    </font>
    <font>
      <sz val="16"/>
      <color theme="3"/>
      <name val="Arial"/>
      <family val="2"/>
    </font>
    <font>
      <b/>
      <sz val="28"/>
      <color theme="3"/>
      <name val="Arial"/>
      <family val="2"/>
    </font>
    <font>
      <b/>
      <sz val="18"/>
      <color theme="3"/>
      <name val="Arial"/>
      <family val="2"/>
    </font>
    <font>
      <b/>
      <sz val="36"/>
      <color theme="0"/>
      <name val="Arial Narrow"/>
      <family val="2"/>
    </font>
    <font>
      <b/>
      <sz val="36"/>
      <name val="Arial Narrow"/>
      <family val="2"/>
    </font>
    <font>
      <b/>
      <sz val="24"/>
      <color theme="0"/>
      <name val="Arial Narrow"/>
      <family val="2"/>
    </font>
    <font>
      <b/>
      <sz val="24"/>
      <name val="Arial Narrow"/>
      <family val="2"/>
    </font>
    <font>
      <sz val="34"/>
      <color theme="1"/>
      <name val="Arial"/>
      <family val="2"/>
    </font>
    <font>
      <sz val="26"/>
      <color theme="1"/>
      <name val="Arial"/>
      <family val="2"/>
    </font>
    <font>
      <sz val="32"/>
      <color theme="0"/>
      <name val="Arial"/>
      <family val="2"/>
    </font>
    <font>
      <b/>
      <sz val="3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7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3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center" vertical="center"/>
    </xf>
    <xf numFmtId="0" fontId="19" fillId="0" borderId="0" xfId="0" applyFont="1"/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" fontId="17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0" fontId="17" fillId="0" borderId="0" xfId="0" applyFont="1"/>
    <xf numFmtId="164" fontId="17" fillId="2" borderId="0" xfId="0" applyNumberFormat="1" applyFont="1" applyFill="1" applyAlignment="1">
      <alignment horizontal="center" vertical="center" wrapText="1"/>
    </xf>
    <xf numFmtId="4" fontId="21" fillId="2" borderId="0" xfId="0" applyNumberFormat="1" applyFont="1" applyFill="1" applyAlignment="1">
      <alignment horizontal="center" vertical="center"/>
    </xf>
    <xf numFmtId="0" fontId="23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22" fillId="0" borderId="0" xfId="0" applyFont="1"/>
    <xf numFmtId="164" fontId="24" fillId="0" borderId="0" xfId="2" applyFont="1" applyAlignment="1">
      <alignment horizontal="justify" vertical="center" wrapText="1"/>
    </xf>
    <xf numFmtId="164" fontId="24" fillId="0" borderId="0" xfId="2" applyFont="1" applyAlignment="1">
      <alignment horizontal="center" vertical="center"/>
    </xf>
    <xf numFmtId="164" fontId="24" fillId="0" borderId="0" xfId="2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4" fontId="26" fillId="2" borderId="0" xfId="0" applyNumberFormat="1" applyFont="1" applyFill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28" fillId="0" borderId="0" xfId="0" applyFont="1" applyAlignment="1">
      <alignment horizontal="left" vertical="center"/>
    </xf>
    <xf numFmtId="4" fontId="29" fillId="2" borderId="0" xfId="0" applyNumberFormat="1" applyFont="1" applyFill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31" fillId="0" borderId="0" xfId="0" applyFont="1"/>
    <xf numFmtId="0" fontId="13" fillId="0" borderId="0" xfId="0" applyFont="1" applyAlignment="1">
      <alignment wrapText="1"/>
    </xf>
    <xf numFmtId="0" fontId="32" fillId="0" borderId="0" xfId="0" applyFont="1"/>
    <xf numFmtId="0" fontId="33" fillId="0" borderId="0" xfId="0" applyFont="1"/>
    <xf numFmtId="164" fontId="35" fillId="0" borderId="0" xfId="0" applyNumberFormat="1" applyFont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/>
    <xf numFmtId="4" fontId="20" fillId="0" borderId="0" xfId="0" applyNumberFormat="1" applyFont="1"/>
    <xf numFmtId="0" fontId="34" fillId="0" borderId="0" xfId="0" applyFont="1" applyAlignment="1">
      <alignment horizontal="center"/>
    </xf>
    <xf numFmtId="0" fontId="37" fillId="0" borderId="0" xfId="0" applyFont="1"/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68" fontId="33" fillId="0" borderId="15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top"/>
    </xf>
    <xf numFmtId="0" fontId="38" fillId="0" borderId="0" xfId="0" applyFont="1"/>
    <xf numFmtId="164" fontId="39" fillId="0" borderId="0" xfId="2" applyFont="1" applyAlignment="1">
      <alignment horizontal="justify" vertical="center" wrapText="1"/>
    </xf>
    <xf numFmtId="164" fontId="39" fillId="0" borderId="0" xfId="2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64" fontId="38" fillId="0" borderId="0" xfId="2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37" fillId="0" borderId="0" xfId="2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7" fillId="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26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17" fillId="2" borderId="0" xfId="0" applyFont="1" applyFill="1" applyAlignment="1">
      <alignment horizontal="left" vertical="center" wrapText="1"/>
    </xf>
    <xf numFmtId="0" fontId="17" fillId="0" borderId="15" xfId="3" applyFont="1" applyBorder="1" applyAlignment="1">
      <alignment horizontal="center" vertical="center" wrapText="1"/>
    </xf>
    <xf numFmtId="49" fontId="17" fillId="0" borderId="15" xfId="3" applyNumberFormat="1" applyFont="1" applyBorder="1" applyAlignment="1">
      <alignment horizontal="center" vertical="center" wrapText="1"/>
    </xf>
    <xf numFmtId="4" fontId="17" fillId="0" borderId="15" xfId="1" applyNumberFormat="1" applyFont="1" applyBorder="1" applyAlignment="1">
      <alignment horizontal="center" vertical="center" wrapText="1"/>
    </xf>
    <xf numFmtId="164" fontId="17" fillId="0" borderId="15" xfId="2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40" fillId="4" borderId="15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164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64" fontId="17" fillId="5" borderId="15" xfId="2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164" fontId="43" fillId="0" borderId="0" xfId="2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64" fontId="41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4" fontId="45" fillId="0" borderId="0" xfId="0" applyNumberFormat="1" applyFont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4" fontId="17" fillId="0" borderId="2" xfId="0" applyNumberFormat="1" applyFont="1" applyBorder="1" applyAlignment="1">
      <alignment horizontal="right" vertical="center"/>
    </xf>
    <xf numFmtId="4" fontId="17" fillId="0" borderId="2" xfId="0" applyNumberFormat="1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164" fontId="35" fillId="0" borderId="0" xfId="0" applyNumberFormat="1" applyFont="1" applyAlignment="1">
      <alignment horizontal="center" vertical="center" wrapText="1"/>
    </xf>
    <xf numFmtId="4" fontId="45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64" fontId="4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164" fontId="17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164" fontId="47" fillId="0" borderId="0" xfId="0" applyNumberFormat="1" applyFont="1" applyAlignment="1">
      <alignment horizontal="center" vertical="center"/>
    </xf>
    <xf numFmtId="169" fontId="47" fillId="0" borderId="0" xfId="0" applyNumberFormat="1" applyFont="1" applyAlignment="1">
      <alignment horizontal="center" vertical="center"/>
    </xf>
    <xf numFmtId="164" fontId="47" fillId="0" borderId="0" xfId="0" applyNumberFormat="1" applyFont="1"/>
    <xf numFmtId="0" fontId="49" fillId="0" borderId="0" xfId="0" applyFont="1" applyAlignment="1">
      <alignment vertical="center"/>
    </xf>
    <xf numFmtId="0" fontId="49" fillId="0" borderId="0" xfId="0" applyFont="1"/>
    <xf numFmtId="4" fontId="49" fillId="4" borderId="15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4" fontId="33" fillId="0" borderId="0" xfId="2" applyFont="1" applyAlignment="1">
      <alignment horizontal="center" vertical="center"/>
    </xf>
    <xf numFmtId="169" fontId="48" fillId="0" borderId="0" xfId="0" applyNumberFormat="1" applyFont="1" applyAlignment="1">
      <alignment horizontal="center" vertical="center"/>
    </xf>
    <xf numFmtId="164" fontId="51" fillId="0" borderId="0" xfId="2" applyFont="1" applyAlignment="1">
      <alignment horizontal="justify" vertical="center" wrapText="1"/>
    </xf>
    <xf numFmtId="164" fontId="52" fillId="0" borderId="0" xfId="2" applyFont="1"/>
    <xf numFmtId="164" fontId="53" fillId="0" borderId="0" xfId="2" applyFont="1" applyAlignment="1">
      <alignment vertical="center"/>
    </xf>
    <xf numFmtId="4" fontId="17" fillId="3" borderId="15" xfId="0" applyNumberFormat="1" applyFont="1" applyFill="1" applyBorder="1" applyAlignment="1">
      <alignment horizontal="center" vertical="center"/>
    </xf>
    <xf numFmtId="4" fontId="40" fillId="3" borderId="15" xfId="0" applyNumberFormat="1" applyFont="1" applyFill="1" applyBorder="1" applyAlignment="1">
      <alignment horizontal="center" vertical="center" wrapText="1"/>
    </xf>
    <xf numFmtId="4" fontId="49" fillId="3" borderId="15" xfId="0" applyNumberFormat="1" applyFont="1" applyFill="1" applyBorder="1" applyAlignment="1">
      <alignment horizontal="center" vertical="center" wrapText="1"/>
    </xf>
    <xf numFmtId="0" fontId="55" fillId="6" borderId="11" xfId="0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164" fontId="47" fillId="0" borderId="0" xfId="2" applyFont="1"/>
    <xf numFmtId="3" fontId="35" fillId="0" borderId="0" xfId="0" applyNumberFormat="1" applyFont="1" applyAlignment="1">
      <alignment horizontal="left" vertical="center"/>
    </xf>
    <xf numFmtId="3" fontId="45" fillId="0" borderId="0" xfId="0" applyNumberFormat="1" applyFont="1" applyAlignment="1">
      <alignment horizontal="left" vertical="center"/>
    </xf>
    <xf numFmtId="3" fontId="43" fillId="0" borderId="0" xfId="0" applyNumberFormat="1" applyFont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0" fontId="17" fillId="5" borderId="15" xfId="2" applyNumberFormat="1" applyFont="1" applyFill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/>
    </xf>
    <xf numFmtId="4" fontId="40" fillId="0" borderId="13" xfId="0" applyNumberFormat="1" applyFont="1" applyBorder="1" applyAlignment="1">
      <alignment horizontal="center" vertical="center" wrapText="1"/>
    </xf>
    <xf numFmtId="164" fontId="43" fillId="0" borderId="10" xfId="2" applyFont="1" applyBorder="1" applyAlignment="1">
      <alignment horizontal="center" vertical="center"/>
    </xf>
    <xf numFmtId="164" fontId="24" fillId="0" borderId="2" xfId="2" applyFont="1" applyBorder="1" applyAlignment="1">
      <alignment horizontal="center" vertical="center"/>
    </xf>
    <xf numFmtId="164" fontId="50" fillId="0" borderId="2" xfId="2" applyFont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0" fontId="17" fillId="0" borderId="13" xfId="3" applyFont="1" applyBorder="1" applyAlignment="1">
      <alignment horizontal="center" vertical="center" wrapText="1"/>
    </xf>
    <xf numFmtId="0" fontId="17" fillId="0" borderId="0" xfId="2" applyNumberFormat="1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3" fontId="40" fillId="0" borderId="13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wrapText="1"/>
    </xf>
    <xf numFmtId="3" fontId="17" fillId="0" borderId="13" xfId="3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vertical="top"/>
    </xf>
    <xf numFmtId="3" fontId="26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17" fillId="2" borderId="2" xfId="0" applyFont="1" applyFill="1" applyBorder="1" applyAlignment="1">
      <alignment horizontal="right"/>
    </xf>
    <xf numFmtId="164" fontId="17" fillId="0" borderId="15" xfId="3" applyNumberFormat="1" applyFont="1" applyBorder="1" applyAlignment="1">
      <alignment horizontal="center" vertical="center" wrapText="1"/>
    </xf>
    <xf numFmtId="44" fontId="17" fillId="0" borderId="15" xfId="3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43" fillId="0" borderId="10" xfId="2" applyNumberFormat="1" applyFont="1" applyBorder="1" applyAlignment="1">
      <alignment horizontal="center" vertical="center"/>
    </xf>
    <xf numFmtId="49" fontId="17" fillId="7" borderId="15" xfId="3" applyNumberFormat="1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5" xfId="3" applyFont="1" applyFill="1" applyBorder="1" applyAlignment="1">
      <alignment horizontal="center" vertical="center" wrapText="1"/>
    </xf>
    <xf numFmtId="0" fontId="17" fillId="8" borderId="15" xfId="3" applyFont="1" applyFill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17" fillId="5" borderId="15" xfId="2" applyNumberFormat="1" applyFont="1" applyFill="1" applyBorder="1" applyAlignment="1">
      <alignment horizontal="center" vertical="center"/>
    </xf>
    <xf numFmtId="164" fontId="61" fillId="0" borderId="0" xfId="2" applyFont="1" applyAlignment="1">
      <alignment horizontal="justify" vertical="center" wrapText="1"/>
    </xf>
    <xf numFmtId="164" fontId="53" fillId="0" borderId="0" xfId="2" applyFont="1" applyAlignment="1">
      <alignment horizontal="justify" vertical="center" wrapText="1"/>
    </xf>
    <xf numFmtId="164" fontId="53" fillId="0" borderId="0" xfId="2" applyFont="1" applyAlignment="1">
      <alignment horizontal="center" vertical="center"/>
    </xf>
    <xf numFmtId="169" fontId="61" fillId="0" borderId="0" xfId="0" applyNumberFormat="1" applyFont="1" applyAlignment="1">
      <alignment horizontal="center" vertical="center"/>
    </xf>
    <xf numFmtId="0" fontId="54" fillId="0" borderId="0" xfId="0" applyFont="1"/>
    <xf numFmtId="4" fontId="41" fillId="0" borderId="0" xfId="0" applyNumberFormat="1" applyFont="1" applyAlignment="1">
      <alignment horizontal="center" vertical="center"/>
    </xf>
    <xf numFmtId="4" fontId="41" fillId="0" borderId="2" xfId="0" applyNumberFormat="1" applyFont="1" applyBorder="1" applyAlignment="1">
      <alignment horizontal="right" vertical="center"/>
    </xf>
    <xf numFmtId="49" fontId="21" fillId="2" borderId="0" xfId="0" applyNumberFormat="1" applyFont="1" applyFill="1" applyAlignment="1">
      <alignment horizontal="center" vertical="center" wrapText="1"/>
    </xf>
    <xf numFmtId="4" fontId="40" fillId="3" borderId="11" xfId="0" applyNumberFormat="1" applyFont="1" applyFill="1" applyBorder="1" applyAlignment="1">
      <alignment horizontal="center" vertical="center"/>
    </xf>
    <xf numFmtId="4" fontId="40" fillId="4" borderId="15" xfId="0" applyNumberFormat="1" applyFont="1" applyFill="1" applyBorder="1" applyAlignment="1">
      <alignment horizontal="center" vertical="center"/>
    </xf>
    <xf numFmtId="4" fontId="49" fillId="3" borderId="11" xfId="0" applyNumberFormat="1" applyFont="1" applyFill="1" applyBorder="1" applyAlignment="1">
      <alignment horizontal="center" vertical="center"/>
    </xf>
    <xf numFmtId="4" fontId="49" fillId="4" borderId="15" xfId="0" applyNumberFormat="1" applyFont="1" applyFill="1" applyBorder="1" applyAlignment="1">
      <alignment horizontal="center" vertical="center"/>
    </xf>
    <xf numFmtId="168" fontId="30" fillId="0" borderId="15" xfId="0" applyNumberFormat="1" applyFont="1" applyBorder="1" applyAlignment="1">
      <alignment horizontal="center" vertical="center" wrapText="1"/>
    </xf>
    <xf numFmtId="164" fontId="30" fillId="5" borderId="15" xfId="2" applyFont="1" applyFill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4" fontId="36" fillId="3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6" fillId="0" borderId="0" xfId="0" applyFont="1"/>
    <xf numFmtId="3" fontId="17" fillId="0" borderId="0" xfId="2" applyNumberFormat="1" applyFont="1" applyAlignment="1">
      <alignment horizontal="center" vertical="center"/>
    </xf>
    <xf numFmtId="4" fontId="40" fillId="4" borderId="9" xfId="0" applyNumberFormat="1" applyFont="1" applyFill="1" applyBorder="1" applyAlignment="1">
      <alignment horizontal="center" vertical="center" wrapText="1"/>
    </xf>
    <xf numFmtId="4" fontId="49" fillId="4" borderId="9" xfId="0" applyNumberFormat="1" applyFont="1" applyFill="1" applyBorder="1" applyAlignment="1">
      <alignment horizontal="center" vertical="center" wrapText="1"/>
    </xf>
    <xf numFmtId="4" fontId="63" fillId="0" borderId="0" xfId="0" applyNumberFormat="1" applyFont="1"/>
    <xf numFmtId="164" fontId="64" fillId="0" borderId="0" xfId="2" applyFont="1" applyAlignment="1">
      <alignment horizontal="center" vertical="center"/>
    </xf>
    <xf numFmtId="4" fontId="61" fillId="0" borderId="0" xfId="0" applyNumberFormat="1" applyFont="1" applyAlignment="1">
      <alignment horizontal="center" vertical="center"/>
    </xf>
    <xf numFmtId="4" fontId="65" fillId="2" borderId="0" xfId="0" applyNumberFormat="1" applyFont="1" applyFill="1" applyAlignment="1">
      <alignment horizontal="center" vertical="center"/>
    </xf>
    <xf numFmtId="10" fontId="61" fillId="0" borderId="0" xfId="2" applyNumberFormat="1" applyFont="1" applyAlignment="1">
      <alignment horizontal="justify" vertical="center" wrapText="1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3" fontId="67" fillId="0" borderId="0" xfId="0" applyNumberFormat="1" applyFont="1" applyAlignment="1">
      <alignment horizontal="left" vertical="center"/>
    </xf>
    <xf numFmtId="164" fontId="67" fillId="0" borderId="0" xfId="0" applyNumberFormat="1" applyFont="1" applyAlignment="1">
      <alignment horizontal="center" vertical="center" wrapText="1"/>
    </xf>
    <xf numFmtId="164" fontId="67" fillId="0" borderId="0" xfId="0" applyNumberFormat="1" applyFont="1" applyAlignment="1">
      <alignment horizontal="center" vertical="center"/>
    </xf>
    <xf numFmtId="0" fontId="69" fillId="2" borderId="1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0" fillId="0" borderId="0" xfId="0" applyFont="1"/>
    <xf numFmtId="0" fontId="69" fillId="2" borderId="4" xfId="0" applyFont="1" applyFill="1" applyBorder="1" applyAlignment="1">
      <alignment horizontal="left" vertical="center"/>
    </xf>
    <xf numFmtId="0" fontId="70" fillId="2" borderId="0" xfId="0" applyFont="1" applyFill="1" applyAlignment="1">
      <alignment horizontal="center" vertical="center"/>
    </xf>
    <xf numFmtId="0" fontId="69" fillId="2" borderId="6" xfId="0" applyFont="1" applyFill="1" applyBorder="1" applyAlignment="1">
      <alignment horizontal="left" vertical="center"/>
    </xf>
    <xf numFmtId="0" fontId="70" fillId="2" borderId="7" xfId="0" applyFont="1" applyFill="1" applyBorder="1" applyAlignment="1">
      <alignment horizontal="center" vertical="center"/>
    </xf>
    <xf numFmtId="0" fontId="72" fillId="2" borderId="4" xfId="0" applyFont="1" applyFill="1" applyBorder="1" applyAlignment="1">
      <alignment horizontal="left" vertical="center"/>
    </xf>
    <xf numFmtId="0" fontId="72" fillId="2" borderId="6" xfId="0" applyFont="1" applyFill="1" applyBorder="1" applyAlignment="1">
      <alignment horizontal="left" vertical="center"/>
    </xf>
    <xf numFmtId="0" fontId="73" fillId="0" borderId="0" xfId="0" applyFont="1"/>
    <xf numFmtId="0" fontId="76" fillId="0" borderId="0" xfId="0" applyFont="1" applyAlignment="1">
      <alignment vertical="center" wrapText="1"/>
    </xf>
    <xf numFmtId="0" fontId="76" fillId="6" borderId="10" xfId="0" applyFont="1" applyFill="1" applyBorder="1" applyAlignment="1">
      <alignment vertical="center" wrapText="1"/>
    </xf>
    <xf numFmtId="0" fontId="76" fillId="6" borderId="11" xfId="0" applyFont="1" applyFill="1" applyBorder="1" applyAlignment="1">
      <alignment vertical="center" wrapText="1"/>
    </xf>
    <xf numFmtId="0" fontId="76" fillId="6" borderId="11" xfId="0" applyFont="1" applyFill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4" fontId="78" fillId="6" borderId="15" xfId="0" applyNumberFormat="1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19" fillId="2" borderId="0" xfId="0" applyFont="1" applyFill="1"/>
    <xf numFmtId="0" fontId="45" fillId="2" borderId="0" xfId="0" applyFont="1" applyFill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4" fontId="47" fillId="0" borderId="0" xfId="0" applyNumberFormat="1" applyFont="1" applyAlignment="1">
      <alignment horizontal="center" vertical="center"/>
    </xf>
    <xf numFmtId="44" fontId="17" fillId="2" borderId="0" xfId="0" applyNumberFormat="1" applyFont="1" applyFill="1" applyAlignment="1">
      <alignment horizontal="center" vertical="center"/>
    </xf>
    <xf numFmtId="0" fontId="62" fillId="0" borderId="0" xfId="59" applyFont="1"/>
    <xf numFmtId="3" fontId="17" fillId="0" borderId="0" xfId="3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7" fillId="10" borderId="15" xfId="0" applyNumberFormat="1" applyFont="1" applyFill="1" applyBorder="1" applyAlignment="1">
      <alignment horizontal="center" vertical="center" wrapText="1"/>
    </xf>
    <xf numFmtId="0" fontId="80" fillId="0" borderId="15" xfId="3" applyFont="1" applyBorder="1" applyAlignment="1">
      <alignment horizontal="center" vertical="center" wrapText="1"/>
    </xf>
    <xf numFmtId="49" fontId="80" fillId="0" borderId="15" xfId="3" applyNumberFormat="1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3" fontId="80" fillId="0" borderId="0" xfId="3" applyNumberFormat="1" applyFont="1" applyAlignment="1">
      <alignment horizontal="center" vertical="center" wrapText="1"/>
    </xf>
    <xf numFmtId="4" fontId="80" fillId="0" borderId="15" xfId="0" applyNumberFormat="1" applyFont="1" applyBorder="1" applyAlignment="1">
      <alignment horizontal="center" vertical="center" wrapText="1"/>
    </xf>
    <xf numFmtId="4" fontId="80" fillId="0" borderId="15" xfId="0" applyNumberFormat="1" applyFont="1" applyBorder="1" applyAlignment="1">
      <alignment horizontal="center" vertical="center"/>
    </xf>
    <xf numFmtId="4" fontId="80" fillId="0" borderId="15" xfId="1" applyNumberFormat="1" applyFont="1" applyBorder="1" applyAlignment="1">
      <alignment horizontal="center" vertical="center" wrapText="1"/>
    </xf>
    <xf numFmtId="0" fontId="81" fillId="0" borderId="0" xfId="0" applyFont="1"/>
    <xf numFmtId="164" fontId="80" fillId="0" borderId="15" xfId="2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15" xfId="2" applyNumberFormat="1" applyFont="1" applyBorder="1" applyAlignment="1">
      <alignment horizontal="center" vertical="center"/>
    </xf>
    <xf numFmtId="0" fontId="43" fillId="0" borderId="0" xfId="2" applyNumberFormat="1" applyFont="1" applyAlignment="1">
      <alignment horizontal="center" vertical="center"/>
    </xf>
    <xf numFmtId="2" fontId="17" fillId="3" borderId="15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7" fillId="12" borderId="15" xfId="3" applyFont="1" applyFill="1" applyBorder="1" applyAlignment="1">
      <alignment horizontal="center" vertical="center" wrapText="1"/>
    </xf>
    <xf numFmtId="0" fontId="62" fillId="9" borderId="15" xfId="68" applyFont="1" applyFill="1" applyBorder="1"/>
    <xf numFmtId="3" fontId="17" fillId="7" borderId="15" xfId="3" applyNumberFormat="1" applyFont="1" applyFill="1" applyBorder="1" applyAlignment="1">
      <alignment horizontal="center" vertical="center" wrapText="1"/>
    </xf>
    <xf numFmtId="3" fontId="17" fillId="13" borderId="15" xfId="3" applyNumberFormat="1" applyFont="1" applyFill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164" fontId="82" fillId="0" borderId="0" xfId="2" applyFont="1" applyAlignment="1">
      <alignment vertical="center"/>
    </xf>
    <xf numFmtId="44" fontId="82" fillId="0" borderId="0" xfId="0" applyNumberFormat="1" applyFont="1"/>
    <xf numFmtId="4" fontId="83" fillId="2" borderId="0" xfId="0" applyNumberFormat="1" applyFont="1" applyFill="1" applyAlignment="1">
      <alignment horizontal="center" vertical="center"/>
    </xf>
    <xf numFmtId="4" fontId="82" fillId="2" borderId="0" xfId="0" applyNumberFormat="1" applyFont="1" applyFill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76" fillId="6" borderId="1" xfId="0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4" fontId="40" fillId="3" borderId="12" xfId="0" applyNumberFormat="1" applyFont="1" applyFill="1" applyBorder="1" applyAlignment="1">
      <alignment horizontal="center" vertical="center" wrapText="1"/>
    </xf>
    <xf numFmtId="4" fontId="40" fillId="3" borderId="14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center" vertical="center"/>
    </xf>
    <xf numFmtId="49" fontId="71" fillId="0" borderId="3" xfId="0" applyNumberFormat="1" applyFont="1" applyBorder="1" applyAlignment="1">
      <alignment horizontal="center" vertical="center"/>
    </xf>
    <xf numFmtId="49" fontId="71" fillId="0" borderId="0" xfId="0" applyNumberFormat="1" applyFont="1" applyAlignment="1">
      <alignment horizontal="center" vertical="center"/>
    </xf>
    <xf numFmtId="49" fontId="71" fillId="0" borderId="5" xfId="0" applyNumberFormat="1" applyFont="1" applyBorder="1" applyAlignment="1">
      <alignment horizontal="center" vertical="center"/>
    </xf>
    <xf numFmtId="166" fontId="71" fillId="0" borderId="7" xfId="0" applyNumberFormat="1" applyFont="1" applyBorder="1" applyAlignment="1">
      <alignment horizontal="center" vertical="center"/>
    </xf>
    <xf numFmtId="166" fontId="71" fillId="0" borderId="8" xfId="0" applyNumberFormat="1" applyFont="1" applyBorder="1" applyAlignment="1">
      <alignment horizontal="center" vertical="center"/>
    </xf>
    <xf numFmtId="4" fontId="68" fillId="0" borderId="1" xfId="0" applyNumberFormat="1" applyFont="1" applyBorder="1" applyAlignment="1">
      <alignment horizontal="center" vertical="center" wrapText="1"/>
    </xf>
    <xf numFmtId="4" fontId="68" fillId="0" borderId="2" xfId="0" applyNumberFormat="1" applyFont="1" applyBorder="1" applyAlignment="1">
      <alignment horizontal="center" vertical="center" wrapText="1"/>
    </xf>
    <xf numFmtId="4" fontId="68" fillId="0" borderId="4" xfId="0" applyNumberFormat="1" applyFont="1" applyBorder="1" applyAlignment="1">
      <alignment horizontal="center" vertical="center" wrapText="1"/>
    </xf>
    <xf numFmtId="4" fontId="68" fillId="0" borderId="0" xfId="0" applyNumberFormat="1" applyFont="1" applyAlignment="1">
      <alignment horizontal="center" vertical="center" wrapText="1"/>
    </xf>
    <xf numFmtId="4" fontId="68" fillId="0" borderId="6" xfId="0" applyNumberFormat="1" applyFont="1" applyBorder="1" applyAlignment="1">
      <alignment horizontal="center" vertical="center" wrapText="1"/>
    </xf>
    <xf numFmtId="4" fontId="68" fillId="0" borderId="7" xfId="0" applyNumberFormat="1" applyFont="1" applyBorder="1" applyAlignment="1">
      <alignment horizontal="center" vertical="center" wrapText="1"/>
    </xf>
    <xf numFmtId="4" fontId="40" fillId="4" borderId="9" xfId="0" applyNumberFormat="1" applyFont="1" applyFill="1" applyBorder="1" applyAlignment="1">
      <alignment horizontal="center" vertical="center" wrapText="1"/>
    </xf>
    <xf numFmtId="4" fontId="40" fillId="4" borderId="10" xfId="0" applyNumberFormat="1" applyFont="1" applyFill="1" applyBorder="1" applyAlignment="1">
      <alignment horizontal="center" vertical="center" wrapText="1"/>
    </xf>
    <xf numFmtId="4" fontId="40" fillId="4" borderId="11" xfId="0" applyNumberFormat="1" applyFont="1" applyFill="1" applyBorder="1" applyAlignment="1">
      <alignment horizontal="center" vertical="center" wrapText="1"/>
    </xf>
    <xf numFmtId="4" fontId="76" fillId="6" borderId="15" xfId="0" applyNumberFormat="1" applyFont="1" applyFill="1" applyBorder="1" applyAlignment="1">
      <alignment horizontal="center" vertical="center"/>
    </xf>
    <xf numFmtId="4" fontId="40" fillId="4" borderId="12" xfId="0" applyNumberFormat="1" applyFont="1" applyFill="1" applyBorder="1" applyAlignment="1">
      <alignment horizontal="center" vertical="center" wrapText="1"/>
    </xf>
    <xf numFmtId="4" fontId="40" fillId="4" borderId="14" xfId="0" applyNumberFormat="1" applyFont="1" applyFill="1" applyBorder="1" applyAlignment="1">
      <alignment horizontal="center" vertical="center" wrapText="1"/>
    </xf>
    <xf numFmtId="4" fontId="40" fillId="3" borderId="9" xfId="0" applyNumberFormat="1" applyFont="1" applyFill="1" applyBorder="1" applyAlignment="1">
      <alignment horizontal="center" vertical="center"/>
    </xf>
    <xf numFmtId="4" fontId="40" fillId="3" borderId="10" xfId="0" applyNumberFormat="1" applyFont="1" applyFill="1" applyBorder="1" applyAlignment="1">
      <alignment horizontal="center" vertical="center"/>
    </xf>
    <xf numFmtId="4" fontId="40" fillId="3" borderId="11" xfId="0" applyNumberFormat="1" applyFont="1" applyFill="1" applyBorder="1" applyAlignment="1">
      <alignment horizontal="center" vertical="center"/>
    </xf>
    <xf numFmtId="0" fontId="59" fillId="11" borderId="12" xfId="0" applyFont="1" applyFill="1" applyBorder="1" applyAlignment="1">
      <alignment horizontal="center" vertical="center" wrapText="1"/>
    </xf>
    <xf numFmtId="0" fontId="59" fillId="11" borderId="14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4" fontId="59" fillId="11" borderId="12" xfId="0" applyNumberFormat="1" applyFont="1" applyFill="1" applyBorder="1" applyAlignment="1">
      <alignment horizontal="center" vertical="center" wrapText="1"/>
    </xf>
    <xf numFmtId="4" fontId="59" fillId="11" borderId="1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76" fillId="6" borderId="9" xfId="0" applyFont="1" applyFill="1" applyBorder="1" applyAlignment="1">
      <alignment horizontal="center" vertical="center" wrapText="1"/>
    </xf>
    <xf numFmtId="0" fontId="76" fillId="6" borderId="10" xfId="0" applyFont="1" applyFill="1" applyBorder="1" applyAlignment="1">
      <alignment horizontal="center" vertical="center" wrapText="1"/>
    </xf>
    <xf numFmtId="0" fontId="76" fillId="6" borderId="11" xfId="0" applyFont="1" applyFill="1" applyBorder="1" applyAlignment="1">
      <alignment horizontal="center" vertical="center" wrapText="1"/>
    </xf>
    <xf numFmtId="4" fontId="76" fillId="6" borderId="10" xfId="0" applyNumberFormat="1" applyFont="1" applyFill="1" applyBorder="1" applyAlignment="1">
      <alignment horizontal="center" vertical="center"/>
    </xf>
    <xf numFmtId="4" fontId="76" fillId="6" borderId="11" xfId="0" applyNumberFormat="1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7" fillId="0" borderId="0" xfId="0" applyFont="1" applyAlignment="1">
      <alignment horizontal="justify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 wrapText="1"/>
    </xf>
    <xf numFmtId="0" fontId="74" fillId="0" borderId="8" xfId="0" applyFont="1" applyBorder="1" applyAlignment="1">
      <alignment horizontal="center" vertical="center" wrapText="1"/>
    </xf>
    <xf numFmtId="4" fontId="71" fillId="0" borderId="2" xfId="0" applyNumberFormat="1" applyFont="1" applyBorder="1" applyAlignment="1">
      <alignment horizontal="center" vertical="center" wrapText="1"/>
    </xf>
    <xf numFmtId="4" fontId="71" fillId="0" borderId="3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75" fillId="0" borderId="5" xfId="0" applyFont="1" applyBorder="1" applyAlignment="1">
      <alignment horizontal="center" vertical="center"/>
    </xf>
    <xf numFmtId="166" fontId="75" fillId="0" borderId="7" xfId="0" applyNumberFormat="1" applyFont="1" applyBorder="1" applyAlignment="1">
      <alignment horizontal="center" vertical="center"/>
    </xf>
    <xf numFmtId="166" fontId="75" fillId="0" borderId="8" xfId="0" applyNumberFormat="1" applyFont="1" applyBorder="1" applyAlignment="1">
      <alignment horizontal="center" vertical="center"/>
    </xf>
    <xf numFmtId="4" fontId="71" fillId="0" borderId="1" xfId="0" applyNumberFormat="1" applyFont="1" applyBorder="1" applyAlignment="1">
      <alignment horizontal="center" vertical="center" wrapText="1"/>
    </xf>
    <xf numFmtId="4" fontId="71" fillId="0" borderId="4" xfId="0" applyNumberFormat="1" applyFont="1" applyBorder="1" applyAlignment="1">
      <alignment horizontal="center" vertical="center" wrapText="1"/>
    </xf>
    <xf numFmtId="4" fontId="71" fillId="0" borderId="0" xfId="0" applyNumberFormat="1" applyFont="1" applyAlignment="1">
      <alignment horizontal="center" vertical="center" wrapText="1"/>
    </xf>
    <xf numFmtId="4" fontId="71" fillId="0" borderId="6" xfId="0" applyNumberFormat="1" applyFont="1" applyBorder="1" applyAlignment="1">
      <alignment horizontal="center" vertical="center" wrapText="1"/>
    </xf>
    <xf numFmtId="4" fontId="71" fillId="0" borderId="7" xfId="0" applyNumberFormat="1" applyFont="1" applyBorder="1" applyAlignment="1">
      <alignment horizontal="center" vertical="center" wrapText="1"/>
    </xf>
    <xf numFmtId="0" fontId="78" fillId="6" borderId="9" xfId="0" applyFont="1" applyFill="1" applyBorder="1" applyAlignment="1">
      <alignment horizontal="center" vertical="center" wrapText="1"/>
    </xf>
    <xf numFmtId="0" fontId="78" fillId="6" borderId="10" xfId="0" applyFont="1" applyFill="1" applyBorder="1" applyAlignment="1">
      <alignment horizontal="center" vertical="center" wrapText="1"/>
    </xf>
    <xf numFmtId="0" fontId="78" fillId="6" borderId="11" xfId="0" applyFont="1" applyFill="1" applyBorder="1" applyAlignment="1">
      <alignment horizontal="center" vertical="center" wrapText="1"/>
    </xf>
    <xf numFmtId="4" fontId="78" fillId="6" borderId="10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 wrapText="1"/>
    </xf>
    <xf numFmtId="0" fontId="49" fillId="3" borderId="6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4" fontId="49" fillId="4" borderId="12" xfId="0" applyNumberFormat="1" applyFont="1" applyFill="1" applyBorder="1" applyAlignment="1">
      <alignment horizontal="center" vertical="center" wrapText="1"/>
    </xf>
    <xf numFmtId="4" fontId="49" fillId="4" borderId="14" xfId="0" applyNumberFormat="1" applyFont="1" applyFill="1" applyBorder="1" applyAlignment="1">
      <alignment horizontal="center" vertical="center" wrapText="1"/>
    </xf>
    <xf numFmtId="4" fontId="49" fillId="4" borderId="9" xfId="0" applyNumberFormat="1" applyFont="1" applyFill="1" applyBorder="1" applyAlignment="1">
      <alignment horizontal="center" vertical="center" wrapText="1"/>
    </xf>
    <xf numFmtId="4" fontId="49" fillId="4" borderId="10" xfId="0" applyNumberFormat="1" applyFont="1" applyFill="1" applyBorder="1" applyAlignment="1">
      <alignment horizontal="center" vertical="center" wrapText="1"/>
    </xf>
    <xf numFmtId="4" fontId="49" fillId="4" borderId="11" xfId="0" applyNumberFormat="1" applyFont="1" applyFill="1" applyBorder="1" applyAlignment="1">
      <alignment horizontal="center" vertical="center" wrapText="1"/>
    </xf>
    <xf numFmtId="4" fontId="49" fillId="3" borderId="9" xfId="0" applyNumberFormat="1" applyFont="1" applyFill="1" applyBorder="1" applyAlignment="1">
      <alignment horizontal="center" vertical="center"/>
    </xf>
    <xf numFmtId="4" fontId="49" fillId="3" borderId="10" xfId="0" applyNumberFormat="1" applyFont="1" applyFill="1" applyBorder="1" applyAlignment="1">
      <alignment horizontal="center" vertical="center"/>
    </xf>
    <xf numFmtId="4" fontId="49" fillId="3" borderId="11" xfId="0" applyNumberFormat="1" applyFont="1" applyFill="1" applyBorder="1" applyAlignment="1">
      <alignment horizontal="center" vertical="center"/>
    </xf>
  </cellXfs>
  <cellStyles count="70">
    <cellStyle name="Euro" xfId="4" xr:uid="{00000000-0005-0000-0000-000000000000}"/>
    <cellStyle name="Millares" xfId="1" builtinId="3"/>
    <cellStyle name="Millares 2" xfId="5" xr:uid="{00000000-0005-0000-0000-000002000000}"/>
    <cellStyle name="Millares 2 2" xfId="35" xr:uid="{00000000-0005-0000-0000-000003000000}"/>
    <cellStyle name="Millares 3" xfId="32" xr:uid="{00000000-0005-0000-0000-000004000000}"/>
    <cellStyle name="Moneda" xfId="2" builtinId="4"/>
    <cellStyle name="Moneda 10" xfId="63" xr:uid="{00000000-0005-0000-0000-000006000000}"/>
    <cellStyle name="Moneda 2" xfId="6" xr:uid="{00000000-0005-0000-0000-000007000000}"/>
    <cellStyle name="Moneda 2 2" xfId="7" xr:uid="{00000000-0005-0000-0000-000008000000}"/>
    <cellStyle name="Moneda 2 2 2" xfId="55" xr:uid="{00000000-0005-0000-0000-000009000000}"/>
    <cellStyle name="Moneda 2 2 3" xfId="51" xr:uid="{00000000-0005-0000-0000-00000A000000}"/>
    <cellStyle name="Moneda 2 3" xfId="20" xr:uid="{00000000-0005-0000-0000-00000B000000}"/>
    <cellStyle name="Moneda 2 3 2" xfId="56" xr:uid="{00000000-0005-0000-0000-00000C000000}"/>
    <cellStyle name="Moneda 2 3 3" xfId="52" xr:uid="{00000000-0005-0000-0000-00000D000000}"/>
    <cellStyle name="Moneda 2 4" xfId="36" xr:uid="{00000000-0005-0000-0000-00000E000000}"/>
    <cellStyle name="Moneda 2 4 2" xfId="54" xr:uid="{00000000-0005-0000-0000-00000F000000}"/>
    <cellStyle name="Moneda 2 5" xfId="49" xr:uid="{00000000-0005-0000-0000-000010000000}"/>
    <cellStyle name="Moneda 3" xfId="8" xr:uid="{00000000-0005-0000-0000-000011000000}"/>
    <cellStyle name="Moneda 3 2" xfId="30" xr:uid="{00000000-0005-0000-0000-000012000000}"/>
    <cellStyle name="Moneda 3 3" xfId="53" xr:uid="{00000000-0005-0000-0000-000013000000}"/>
    <cellStyle name="Moneda 4" xfId="19" xr:uid="{00000000-0005-0000-0000-000014000000}"/>
    <cellStyle name="Moneda 4 2" xfId="26" xr:uid="{00000000-0005-0000-0000-000015000000}"/>
    <cellStyle name="Moneda 5" xfId="22" xr:uid="{00000000-0005-0000-0000-000016000000}"/>
    <cellStyle name="Moneda 6" xfId="28" xr:uid="{00000000-0005-0000-0000-000017000000}"/>
    <cellStyle name="Moneda 7" xfId="33" xr:uid="{00000000-0005-0000-0000-000018000000}"/>
    <cellStyle name="Moneda 8" xfId="44" xr:uid="{00000000-0005-0000-0000-000019000000}"/>
    <cellStyle name="Moneda 9" xfId="47" xr:uid="{00000000-0005-0000-0000-00001A000000}"/>
    <cellStyle name="Normal" xfId="0" builtinId="0"/>
    <cellStyle name="Normal 10" xfId="61" xr:uid="{00000000-0005-0000-0000-00001C000000}"/>
    <cellStyle name="Normal 2" xfId="3" xr:uid="{00000000-0005-0000-0000-00001D000000}"/>
    <cellStyle name="Normal 2 2" xfId="34" xr:uid="{00000000-0005-0000-0000-00001E000000}"/>
    <cellStyle name="Normal 3" xfId="9" xr:uid="{00000000-0005-0000-0000-00001F000000}"/>
    <cellStyle name="Normal 3 2" xfId="10" xr:uid="{00000000-0005-0000-0000-000020000000}"/>
    <cellStyle name="Normal 3 3" xfId="38" xr:uid="{00000000-0005-0000-0000-000021000000}"/>
    <cellStyle name="Normal 4" xfId="11" xr:uid="{00000000-0005-0000-0000-000022000000}"/>
    <cellStyle name="Normal 4 2" xfId="12" xr:uid="{00000000-0005-0000-0000-000023000000}"/>
    <cellStyle name="Normal 4 2 2" xfId="17" xr:uid="{00000000-0005-0000-0000-000024000000}"/>
    <cellStyle name="Normal 4 2 2 2" xfId="24" xr:uid="{00000000-0005-0000-0000-000025000000}"/>
    <cellStyle name="Normal 4 2 2 2 2" xfId="40" xr:uid="{00000000-0005-0000-0000-000026000000}"/>
    <cellStyle name="Normal 4 2 2 2 2 2" xfId="59" xr:uid="{00000000-0005-0000-0000-000027000000}"/>
    <cellStyle name="Normal 4 2 2 2 2 2 2" xfId="66" xr:uid="{00000000-0005-0000-0000-000028000000}"/>
    <cellStyle name="Normal 4 2 2 2 2 2 3" xfId="68" xr:uid="{00000000-0005-0000-0000-000029000000}"/>
    <cellStyle name="Normal 4 2 2 2 3" xfId="50" xr:uid="{00000000-0005-0000-0000-00002A000000}"/>
    <cellStyle name="Normal 4 3" xfId="18" xr:uid="{00000000-0005-0000-0000-00002B000000}"/>
    <cellStyle name="Normal 4 3 2" xfId="25" xr:uid="{00000000-0005-0000-0000-00002C000000}"/>
    <cellStyle name="Normal 4 3 2 2" xfId="45" xr:uid="{00000000-0005-0000-0000-00002D000000}"/>
    <cellStyle name="Normal 4 3 2 2 2" xfId="60" xr:uid="{00000000-0005-0000-0000-00002E000000}"/>
    <cellStyle name="Normal 4 3 2 2 2 2" xfId="67" xr:uid="{00000000-0005-0000-0000-00002F000000}"/>
    <cellStyle name="Normal 4 3 2 2 2 3" xfId="69" xr:uid="{00000000-0005-0000-0000-000030000000}"/>
    <cellStyle name="Normal 4 4" xfId="29" xr:uid="{00000000-0005-0000-0000-000031000000}"/>
    <cellStyle name="Normal 5" xfId="13" xr:uid="{00000000-0005-0000-0000-000032000000}"/>
    <cellStyle name="Normal 6" xfId="21" xr:uid="{00000000-0005-0000-0000-000033000000}"/>
    <cellStyle name="Normal 6 2" xfId="42" xr:uid="{00000000-0005-0000-0000-000034000000}"/>
    <cellStyle name="Normal 6 2 2" xfId="57" xr:uid="{00000000-0005-0000-0000-000035000000}"/>
    <cellStyle name="Normal 6 2 2 2" xfId="64" xr:uid="{00000000-0005-0000-0000-000036000000}"/>
    <cellStyle name="Normal 7" xfId="27" xr:uid="{00000000-0005-0000-0000-000037000000}"/>
    <cellStyle name="Normal 7 2" xfId="41" xr:uid="{00000000-0005-0000-0000-000038000000}"/>
    <cellStyle name="Normal 8" xfId="31" xr:uid="{00000000-0005-0000-0000-000039000000}"/>
    <cellStyle name="Normal 9" xfId="46" xr:uid="{00000000-0005-0000-0000-00003A000000}"/>
    <cellStyle name="Porcentaje 2" xfId="14" xr:uid="{00000000-0005-0000-0000-00003B000000}"/>
    <cellStyle name="Porcentaje 2 2" xfId="15" xr:uid="{00000000-0005-0000-0000-00003C000000}"/>
    <cellStyle name="Porcentaje 2 3" xfId="16" xr:uid="{00000000-0005-0000-0000-00003D000000}"/>
    <cellStyle name="Porcentaje 2 4" xfId="37" xr:uid="{00000000-0005-0000-0000-00003E000000}"/>
    <cellStyle name="Porcentaje 3" xfId="23" xr:uid="{00000000-0005-0000-0000-00003F000000}"/>
    <cellStyle name="Porcentaje 3 2" xfId="43" xr:uid="{00000000-0005-0000-0000-000040000000}"/>
    <cellStyle name="Porcentaje 3 2 2" xfId="58" xr:uid="{00000000-0005-0000-0000-000041000000}"/>
    <cellStyle name="Porcentaje 3 2 2 2" xfId="65" xr:uid="{00000000-0005-0000-0000-000042000000}"/>
    <cellStyle name="Porcentaje 4" xfId="39" xr:uid="{00000000-0005-0000-0000-000043000000}"/>
    <cellStyle name="Porcentaje 5" xfId="48" xr:uid="{00000000-0005-0000-0000-000044000000}"/>
    <cellStyle name="Porcentaje 6" xfId="62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603250</xdr:colOff>
      <xdr:row>0</xdr:row>
      <xdr:rowOff>95250</xdr:rowOff>
    </xdr:from>
    <xdr:to>
      <xdr:col>3</xdr:col>
      <xdr:colOff>3175000</xdr:colOff>
      <xdr:row>2</xdr:row>
      <xdr:rowOff>1619250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95250"/>
          <a:ext cx="5143500" cy="520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603250</xdr:colOff>
      <xdr:row>0</xdr:row>
      <xdr:rowOff>158750</xdr:rowOff>
    </xdr:from>
    <xdr:to>
      <xdr:col>4</xdr:col>
      <xdr:colOff>95250</xdr:colOff>
      <xdr:row>2</xdr:row>
      <xdr:rowOff>1682750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58750"/>
          <a:ext cx="5143500" cy="520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1262063</xdr:colOff>
      <xdr:row>0</xdr:row>
      <xdr:rowOff>119062</xdr:rowOff>
    </xdr:from>
    <xdr:to>
      <xdr:col>1</xdr:col>
      <xdr:colOff>476250</xdr:colOff>
      <xdr:row>2</xdr:row>
      <xdr:rowOff>904874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3" y="119062"/>
          <a:ext cx="2928937" cy="2738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ropbox.com/var/mobile/Containers/Bundle/Application/CC84F483-9F60-4B78-94D7-9DC50483314B/Excel.app/D:/Documents%20and%20Settings/Laura/Mis%20documentos/DIR.%20GRAL%20OBRA%20P&#218;BLICA/Propuesta%202009/actualizaciones/PROPUESTA%20PGO%20ANUAL%20'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RTESL\Escritorio\INFORME%20DE%20GOBIERNO\INFORME\1er.%20INFORME\1er.%20Informe%20de%20Gobierno%202009-2012_Tabla%20Gral.2da%20revisi&#243;n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RTESL\Escritorio\INFORME%20DE%20GOBIERNO\CONSTRUCCI&#211;N\1er.%20Informe%20de%20Gobierno%202009-2012_Tabla%20Gral.2da%20revisi&#243;n%2002%20AGO%202010%20CONSTRU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 (Proyección)"/>
      <sheetName val="INFORMACIÓN (Proyección)"/>
      <sheetName val="Gráficas (General y Proyecc (2)"/>
      <sheetName val="RUBRO (Heredadas y Nuevas)"/>
      <sheetName val="INFORMACIÓN(Heredadas y Nuevas)"/>
      <sheetName val="Gráficas (Heredadas y Nuevas)"/>
      <sheetName val="INFORMACIÓN (Adm. Directa)"/>
      <sheetName val="Gráficas (Adm. Directa)"/>
      <sheetName val="RUBRO (General)"/>
      <sheetName val="INFORMACIÓN (General)"/>
      <sheetName val="Gráficas (General y Proyección)"/>
      <sheetName val="INFORMACIÓN CONCENTRADO"/>
      <sheetName val="Catalogos"/>
      <sheetName val="1er"/>
      <sheetName val="Ejerc. (Proyección)"/>
      <sheetName val="Información (4)"/>
      <sheetName val="RUBRO (Oct. 2009 a Jul. 2010)"/>
      <sheetName val="Información (3)"/>
      <sheetName val="Ejerc. (Oct. 2009 a Jul. 2010)"/>
      <sheetName val="Inform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(3)"/>
      <sheetName val="Información (2)"/>
      <sheetName val="Información"/>
      <sheetName val="Catalogos"/>
      <sheetName val="1er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F269"/>
  <sheetViews>
    <sheetView tabSelected="1" view="pageBreakPreview" topLeftCell="A4" zoomScale="25" zoomScaleNormal="25" zoomScaleSheetLayoutView="25" zoomScalePageLayoutView="50" workbookViewId="0">
      <pane xSplit="22" ySplit="3" topLeftCell="AA7" activePane="bottomRight" state="frozen"/>
      <selection activeCell="A4" sqref="A4"/>
      <selection pane="topRight" activeCell="W4" sqref="W4"/>
      <selection pane="bottomLeft" activeCell="A7" sqref="A7"/>
      <selection pane="bottomRight" activeCell="AA23" sqref="AA23"/>
    </sheetView>
  </sheetViews>
  <sheetFormatPr baseColWidth="10" defaultColWidth="11.42578125" defaultRowHeight="23.25" x14ac:dyDescent="0.35"/>
  <cols>
    <col min="1" max="1" width="38.42578125" style="36" customWidth="1"/>
    <col min="2" max="2" width="20.42578125" style="37" customWidth="1"/>
    <col min="3" max="3" width="18.140625" style="37" customWidth="1"/>
    <col min="4" max="4" width="48.28515625" style="37" customWidth="1"/>
    <col min="5" max="5" width="62.7109375" style="37" customWidth="1"/>
    <col min="6" max="6" width="57.42578125" style="37" customWidth="1"/>
    <col min="7" max="7" width="119.28515625" style="38" customWidth="1"/>
    <col min="8" max="8" width="49.5703125" style="39" customWidth="1"/>
    <col min="9" max="9" width="4.7109375" style="168" hidden="1" customWidth="1"/>
    <col min="10" max="10" width="26.140625" style="160" hidden="1" customWidth="1"/>
    <col min="11" max="11" width="61.85546875" style="168" hidden="1" customWidth="1"/>
    <col min="12" max="12" width="26.140625" style="160" hidden="1" customWidth="1"/>
    <col min="13" max="13" width="61.85546875" style="168" hidden="1" customWidth="1"/>
    <col min="14" max="14" width="5.28515625" style="168" hidden="1" customWidth="1"/>
    <col min="15" max="16" width="47.28515625" style="38" customWidth="1"/>
    <col min="17" max="17" width="50.28515625" style="81" customWidth="1"/>
    <col min="18" max="18" width="52.85546875" style="47" customWidth="1"/>
    <col min="19" max="19" width="4.7109375" style="168" hidden="1" customWidth="1"/>
    <col min="20" max="20" width="37.42578125" style="47" hidden="1" customWidth="1"/>
    <col min="21" max="21" width="4.7109375" style="168" hidden="1" customWidth="1"/>
    <col min="22" max="25" width="69.85546875" style="42" customWidth="1"/>
    <col min="26" max="26" width="69.85546875" style="42" hidden="1" customWidth="1"/>
    <col min="27" max="27" width="69.85546875" style="42" customWidth="1"/>
    <col min="28" max="28" width="69.85546875" style="42" hidden="1" customWidth="1"/>
    <col min="29" max="30" width="69.85546875" style="42" customWidth="1"/>
    <col min="31" max="31" width="69.85546875" style="42" hidden="1" customWidth="1"/>
    <col min="32" max="32" width="69.85546875" style="42" customWidth="1"/>
    <col min="33" max="16384" width="11.42578125" style="1"/>
  </cols>
  <sheetData>
    <row r="1" spans="1:32" s="215" customFormat="1" ht="144" customHeight="1" x14ac:dyDescent="0.2">
      <c r="A1" s="213"/>
      <c r="B1" s="214"/>
      <c r="C1" s="214"/>
      <c r="D1" s="214"/>
      <c r="E1" s="214"/>
      <c r="F1" s="266" t="s">
        <v>147</v>
      </c>
      <c r="G1" s="266"/>
      <c r="H1" s="266"/>
      <c r="I1" s="266"/>
      <c r="J1" s="266"/>
      <c r="K1" s="266"/>
      <c r="L1" s="266"/>
      <c r="M1" s="266"/>
      <c r="N1" s="266"/>
      <c r="O1" s="266"/>
      <c r="P1" s="267"/>
      <c r="Q1" s="278" t="s">
        <v>146</v>
      </c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2"/>
      <c r="AF1" s="273"/>
    </row>
    <row r="2" spans="1:32" s="215" customFormat="1" ht="144" customHeight="1" x14ac:dyDescent="0.2">
      <c r="A2" s="216"/>
      <c r="B2" s="217"/>
      <c r="C2" s="217"/>
      <c r="D2" s="217"/>
      <c r="E2" s="217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7"/>
      <c r="Q2" s="280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74" t="s">
        <v>152</v>
      </c>
      <c r="AF2" s="275"/>
    </row>
    <row r="3" spans="1:32" s="215" customFormat="1" ht="144" customHeight="1" x14ac:dyDescent="0.2">
      <c r="A3" s="218"/>
      <c r="B3" s="219"/>
      <c r="C3" s="219"/>
      <c r="D3" s="219"/>
      <c r="E3" s="219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7"/>
      <c r="Q3" s="282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76">
        <f ca="1">TODAY()</f>
        <v>43565</v>
      </c>
      <c r="AF3" s="277"/>
    </row>
    <row r="4" spans="1:32" s="227" customFormat="1" ht="132.75" customHeight="1" x14ac:dyDescent="0.2">
      <c r="A4" s="268" t="s">
        <v>0</v>
      </c>
      <c r="B4" s="269"/>
      <c r="C4" s="269"/>
      <c r="D4" s="269"/>
      <c r="E4" s="269"/>
      <c r="F4" s="269"/>
      <c r="G4" s="269"/>
      <c r="H4" s="269"/>
      <c r="I4" s="223"/>
      <c r="J4" s="223"/>
      <c r="K4" s="223"/>
      <c r="L4" s="223"/>
      <c r="M4" s="223"/>
      <c r="N4" s="223"/>
      <c r="O4" s="224"/>
      <c r="P4" s="224"/>
      <c r="Q4" s="224"/>
      <c r="R4" s="225"/>
      <c r="S4" s="223"/>
      <c r="T4" s="223"/>
      <c r="U4" s="223"/>
      <c r="V4" s="226" t="s">
        <v>2</v>
      </c>
      <c r="W4" s="287" t="s">
        <v>150</v>
      </c>
      <c r="X4" s="287"/>
      <c r="Y4" s="287"/>
      <c r="Z4" s="287"/>
      <c r="AA4" s="287"/>
      <c r="AB4" s="287"/>
      <c r="AC4" s="287"/>
      <c r="AD4" s="287"/>
      <c r="AE4" s="287"/>
      <c r="AF4" s="287"/>
    </row>
    <row r="5" spans="1:32" s="88" customFormat="1" ht="90.75" customHeight="1" x14ac:dyDescent="0.2">
      <c r="A5" s="270" t="s">
        <v>336</v>
      </c>
      <c r="B5" s="270" t="s">
        <v>3</v>
      </c>
      <c r="C5" s="270" t="s">
        <v>4</v>
      </c>
      <c r="D5" s="270" t="s">
        <v>5</v>
      </c>
      <c r="E5" s="270" t="s">
        <v>67</v>
      </c>
      <c r="F5" s="270" t="s">
        <v>68</v>
      </c>
      <c r="G5" s="270" t="s">
        <v>6</v>
      </c>
      <c r="H5" s="270" t="s">
        <v>7</v>
      </c>
      <c r="I5" s="161"/>
      <c r="J5" s="293" t="s">
        <v>52</v>
      </c>
      <c r="K5" s="298" t="s">
        <v>50</v>
      </c>
      <c r="L5" s="293" t="s">
        <v>52</v>
      </c>
      <c r="M5" s="298" t="s">
        <v>51</v>
      </c>
      <c r="N5" s="161"/>
      <c r="O5" s="270" t="s">
        <v>8</v>
      </c>
      <c r="P5" s="270" t="s">
        <v>9</v>
      </c>
      <c r="Q5" s="270" t="s">
        <v>1</v>
      </c>
      <c r="R5" s="270" t="s">
        <v>10</v>
      </c>
      <c r="S5" s="161"/>
      <c r="T5" s="293" t="s">
        <v>229</v>
      </c>
      <c r="U5" s="161"/>
      <c r="V5" s="288" t="s">
        <v>11</v>
      </c>
      <c r="W5" s="190" t="s">
        <v>47</v>
      </c>
      <c r="X5" s="189" t="s">
        <v>48</v>
      </c>
      <c r="Y5" s="284" t="s">
        <v>12</v>
      </c>
      <c r="Z5" s="285"/>
      <c r="AA5" s="285"/>
      <c r="AB5" s="286"/>
      <c r="AC5" s="290" t="s">
        <v>49</v>
      </c>
      <c r="AD5" s="291"/>
      <c r="AE5" s="292"/>
      <c r="AF5" s="190" t="s">
        <v>151</v>
      </c>
    </row>
    <row r="6" spans="1:32" s="87" customFormat="1" ht="371.25" customHeight="1" x14ac:dyDescent="0.55000000000000004">
      <c r="A6" s="271"/>
      <c r="B6" s="271"/>
      <c r="C6" s="271"/>
      <c r="D6" s="271" t="s">
        <v>5</v>
      </c>
      <c r="E6" s="271" t="s">
        <v>13</v>
      </c>
      <c r="F6" s="271" t="s">
        <v>14</v>
      </c>
      <c r="G6" s="271"/>
      <c r="H6" s="271"/>
      <c r="I6" s="161"/>
      <c r="J6" s="294"/>
      <c r="K6" s="299"/>
      <c r="L6" s="294"/>
      <c r="M6" s="299"/>
      <c r="N6" s="161"/>
      <c r="O6" s="271"/>
      <c r="P6" s="271"/>
      <c r="Q6" s="271"/>
      <c r="R6" s="271"/>
      <c r="S6" s="161"/>
      <c r="T6" s="294"/>
      <c r="U6" s="161"/>
      <c r="V6" s="289"/>
      <c r="W6" s="140" t="s">
        <v>71</v>
      </c>
      <c r="X6" s="91" t="s">
        <v>72</v>
      </c>
      <c r="Y6" s="140" t="s">
        <v>143</v>
      </c>
      <c r="Z6" s="140" t="s">
        <v>144</v>
      </c>
      <c r="AA6" s="140" t="s">
        <v>145</v>
      </c>
      <c r="AB6" s="140" t="s">
        <v>73</v>
      </c>
      <c r="AC6" s="91" t="s">
        <v>188</v>
      </c>
      <c r="AD6" s="91" t="s">
        <v>337</v>
      </c>
      <c r="AE6" s="200" t="s">
        <v>84</v>
      </c>
      <c r="AF6" s="91" t="s">
        <v>74</v>
      </c>
    </row>
    <row r="7" spans="1:32" customFormat="1" ht="23.25" customHeight="1" x14ac:dyDescent="0.3">
      <c r="A7" s="113"/>
      <c r="B7" s="2"/>
      <c r="C7" s="2"/>
      <c r="D7" s="2"/>
      <c r="E7" s="2"/>
      <c r="F7" s="2"/>
      <c r="G7" s="3"/>
      <c r="H7" s="4"/>
      <c r="I7" s="162"/>
      <c r="J7" s="4"/>
      <c r="K7" s="162"/>
      <c r="L7" s="4"/>
      <c r="M7" s="162"/>
      <c r="N7" s="162"/>
      <c r="O7" s="3"/>
      <c r="P7" s="3"/>
      <c r="Q7" s="71"/>
      <c r="R7" s="5"/>
      <c r="S7" s="162"/>
      <c r="T7" s="4"/>
      <c r="U7" s="162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s="110" customFormat="1" ht="43.5" customHeight="1" x14ac:dyDescent="0.2">
      <c r="A8" s="207" t="s">
        <v>127</v>
      </c>
      <c r="B8" s="109"/>
      <c r="C8" s="109"/>
      <c r="D8" s="109"/>
      <c r="E8" s="109"/>
      <c r="F8" s="109"/>
      <c r="G8" s="109"/>
      <c r="I8" s="145"/>
      <c r="K8" s="145"/>
      <c r="M8" s="145"/>
      <c r="N8" s="145"/>
      <c r="Q8" s="114"/>
      <c r="R8" s="48"/>
      <c r="S8" s="145"/>
      <c r="U8" s="145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32" s="6" customFormat="1" ht="171.75" customHeight="1" x14ac:dyDescent="0.45">
      <c r="A9" s="83" t="s">
        <v>234</v>
      </c>
      <c r="B9" s="83" t="s">
        <v>56</v>
      </c>
      <c r="C9" s="84" t="s">
        <v>42</v>
      </c>
      <c r="D9" s="84" t="s">
        <v>17</v>
      </c>
      <c r="E9" s="84" t="s">
        <v>17</v>
      </c>
      <c r="F9" s="84" t="s">
        <v>17</v>
      </c>
      <c r="G9" s="121" t="s">
        <v>128</v>
      </c>
      <c r="H9" s="83" t="s">
        <v>34</v>
      </c>
      <c r="I9" s="236"/>
      <c r="J9" s="83">
        <v>1</v>
      </c>
      <c r="K9" s="170">
        <f>V9</f>
        <v>61122056.829999998</v>
      </c>
      <c r="L9" s="83"/>
      <c r="M9" s="83"/>
      <c r="N9" s="236"/>
      <c r="O9" s="83" t="s">
        <v>18</v>
      </c>
      <c r="P9" s="150" t="s">
        <v>18</v>
      </c>
      <c r="Q9" s="150" t="s">
        <v>17</v>
      </c>
      <c r="R9" s="151" t="s">
        <v>17</v>
      </c>
      <c r="S9" s="236"/>
      <c r="T9" s="256"/>
      <c r="U9" s="236"/>
      <c r="V9" s="86">
        <f>SUM(W9:AF9)</f>
        <v>61122056.829999998</v>
      </c>
      <c r="W9" s="151">
        <v>61122056.829999998</v>
      </c>
      <c r="X9" s="85"/>
      <c r="Y9" s="85"/>
      <c r="Z9" s="85"/>
      <c r="AA9" s="85"/>
      <c r="AB9" s="85"/>
      <c r="AC9" s="85"/>
      <c r="AD9" s="85"/>
      <c r="AE9" s="151"/>
      <c r="AF9" s="151"/>
    </row>
    <row r="10" spans="1:32" s="6" customFormat="1" ht="63" customHeight="1" x14ac:dyDescent="0.55000000000000004">
      <c r="A10" s="7"/>
      <c r="B10" s="7"/>
      <c r="C10" s="7"/>
      <c r="D10" s="7"/>
      <c r="E10" s="7"/>
      <c r="F10" s="7"/>
      <c r="H10" s="8"/>
      <c r="I10" s="199"/>
      <c r="J10" s="149">
        <f t="shared" ref="J10:M10" si="0">SUM(J9:J9)</f>
        <v>1</v>
      </c>
      <c r="K10" s="96">
        <f t="shared" si="0"/>
        <v>61122056.829999998</v>
      </c>
      <c r="L10" s="149">
        <f t="shared" si="0"/>
        <v>0</v>
      </c>
      <c r="M10" s="96">
        <f t="shared" si="0"/>
        <v>0</v>
      </c>
      <c r="N10" s="199"/>
      <c r="O10" s="169"/>
      <c r="P10" s="169"/>
      <c r="Q10" s="172"/>
      <c r="R10" s="169"/>
      <c r="S10" s="199"/>
      <c r="T10" s="8"/>
      <c r="U10" s="199"/>
      <c r="V10" s="96">
        <f>SUM(V9:V9)</f>
        <v>61122056.829999998</v>
      </c>
      <c r="W10" s="96">
        <f t="shared" ref="W10:AF10" si="1">SUM(W9:W9)</f>
        <v>61122056.829999998</v>
      </c>
      <c r="X10" s="96">
        <f t="shared" si="1"/>
        <v>0</v>
      </c>
      <c r="Y10" s="96">
        <f t="shared" si="1"/>
        <v>0</v>
      </c>
      <c r="Z10" s="96">
        <f t="shared" si="1"/>
        <v>0</v>
      </c>
      <c r="AA10" s="96">
        <f t="shared" si="1"/>
        <v>0</v>
      </c>
      <c r="AB10" s="96">
        <f t="shared" si="1"/>
        <v>0</v>
      </c>
      <c r="AC10" s="96">
        <f t="shared" si="1"/>
        <v>0</v>
      </c>
      <c r="AD10" s="96">
        <f t="shared" si="1"/>
        <v>0</v>
      </c>
      <c r="AE10" s="96">
        <f t="shared" si="1"/>
        <v>0</v>
      </c>
      <c r="AF10" s="96">
        <f t="shared" si="1"/>
        <v>0</v>
      </c>
    </row>
    <row r="11" spans="1:32" s="6" customFormat="1" ht="27" customHeight="1" x14ac:dyDescent="0.55000000000000004">
      <c r="A11" s="9"/>
      <c r="B11" s="10"/>
      <c r="C11" s="10"/>
      <c r="D11" s="10"/>
      <c r="E11" s="10"/>
      <c r="F11" s="10"/>
      <c r="G11" s="7"/>
      <c r="H11" s="11"/>
      <c r="I11" s="164"/>
      <c r="J11" s="10"/>
      <c r="K11" s="13"/>
      <c r="L11" s="10"/>
      <c r="M11" s="13"/>
      <c r="N11" s="164"/>
      <c r="O11" s="98"/>
      <c r="P11" s="98"/>
      <c r="Q11" s="100"/>
      <c r="R11" s="97"/>
      <c r="S11" s="164"/>
      <c r="T11" s="11"/>
      <c r="U11" s="164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s="14" customFormat="1" ht="67.5" customHeight="1" x14ac:dyDescent="0.55000000000000004">
      <c r="A12" s="18"/>
      <c r="B12" s="18"/>
      <c r="C12" s="18"/>
      <c r="D12" s="18"/>
      <c r="E12" s="18"/>
      <c r="F12" s="18"/>
      <c r="G12" s="19"/>
      <c r="H12" s="165"/>
      <c r="I12" s="165"/>
      <c r="J12" s="173">
        <f t="shared" ref="J12:M12" si="2">J10</f>
        <v>1</v>
      </c>
      <c r="K12" s="139">
        <f t="shared" si="2"/>
        <v>61122056.829999998</v>
      </c>
      <c r="L12" s="173">
        <f t="shared" si="2"/>
        <v>0</v>
      </c>
      <c r="M12" s="139">
        <f t="shared" si="2"/>
        <v>0</v>
      </c>
      <c r="N12" s="165"/>
      <c r="O12" s="295" t="s">
        <v>19</v>
      </c>
      <c r="P12" s="296"/>
      <c r="Q12" s="296"/>
      <c r="R12" s="297"/>
      <c r="S12" s="165"/>
      <c r="T12" s="165"/>
      <c r="U12" s="165"/>
      <c r="V12" s="139">
        <f t="shared" ref="V12" si="3">V10</f>
        <v>61122056.829999998</v>
      </c>
      <c r="W12" s="139">
        <f t="shared" ref="W12:AF12" si="4">W10</f>
        <v>61122056.829999998</v>
      </c>
      <c r="X12" s="139">
        <f t="shared" si="4"/>
        <v>0</v>
      </c>
      <c r="Y12" s="139">
        <f t="shared" si="4"/>
        <v>0</v>
      </c>
      <c r="Z12" s="139">
        <f t="shared" si="4"/>
        <v>0</v>
      </c>
      <c r="AA12" s="139">
        <f t="shared" si="4"/>
        <v>0</v>
      </c>
      <c r="AB12" s="139">
        <f t="shared" si="4"/>
        <v>0</v>
      </c>
      <c r="AC12" s="139">
        <f t="shared" si="4"/>
        <v>0</v>
      </c>
      <c r="AD12" s="139">
        <f t="shared" si="4"/>
        <v>0</v>
      </c>
      <c r="AE12" s="139">
        <f t="shared" si="4"/>
        <v>0</v>
      </c>
      <c r="AF12" s="139">
        <f t="shared" si="4"/>
        <v>0</v>
      </c>
    </row>
    <row r="13" spans="1:32" s="6" customFormat="1" ht="27" customHeight="1" x14ac:dyDescent="0.55000000000000004">
      <c r="A13" s="9"/>
      <c r="B13" s="10"/>
      <c r="C13" s="10"/>
      <c r="D13" s="10"/>
      <c r="E13" s="10"/>
      <c r="F13" s="10"/>
      <c r="G13" s="7"/>
      <c r="H13" s="11"/>
      <c r="I13" s="164"/>
      <c r="J13" s="11"/>
      <c r="K13" s="11"/>
      <c r="L13" s="11"/>
      <c r="M13" s="11"/>
      <c r="N13" s="164"/>
      <c r="O13" s="7"/>
      <c r="P13" s="7"/>
      <c r="Q13" s="72"/>
      <c r="R13" s="12"/>
      <c r="S13" s="164"/>
      <c r="T13" s="11"/>
      <c r="U13" s="164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02" customFormat="1" ht="42" x14ac:dyDescent="0.55000000000000004">
      <c r="A14" s="9"/>
      <c r="B14" s="10"/>
      <c r="C14" s="10"/>
      <c r="D14" s="10"/>
      <c r="E14" s="10"/>
      <c r="F14" s="10"/>
      <c r="G14" s="7"/>
      <c r="H14" s="11"/>
      <c r="I14" s="164"/>
      <c r="J14" s="11"/>
      <c r="K14" s="11"/>
      <c r="L14" s="11"/>
      <c r="M14" s="11"/>
      <c r="N14" s="164"/>
      <c r="O14" s="7"/>
      <c r="P14" s="7"/>
      <c r="Q14" s="72"/>
      <c r="R14" s="12"/>
      <c r="S14" s="164"/>
      <c r="T14" s="11"/>
      <c r="U14" s="164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10" customFormat="1" ht="43.5" customHeight="1" x14ac:dyDescent="0.2">
      <c r="A15" s="207" t="s">
        <v>85</v>
      </c>
      <c r="B15" s="109"/>
      <c r="C15" s="109"/>
      <c r="D15" s="109"/>
      <c r="E15" s="109"/>
      <c r="F15" s="109"/>
      <c r="G15" s="109"/>
      <c r="I15" s="145"/>
      <c r="N15" s="145"/>
      <c r="Q15" s="114"/>
      <c r="R15" s="48"/>
      <c r="S15" s="145"/>
      <c r="U15" s="145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</row>
    <row r="16" spans="1:32" s="6" customFormat="1" ht="147.75" customHeight="1" x14ac:dyDescent="0.45">
      <c r="A16" s="83" t="s">
        <v>235</v>
      </c>
      <c r="B16" s="83"/>
      <c r="C16" s="84"/>
      <c r="D16" s="84" t="s">
        <v>17</v>
      </c>
      <c r="E16" s="84" t="s">
        <v>17</v>
      </c>
      <c r="F16" s="84" t="s">
        <v>17</v>
      </c>
      <c r="G16" s="121" t="s">
        <v>38</v>
      </c>
      <c r="H16" s="83" t="s">
        <v>33</v>
      </c>
      <c r="I16" s="237"/>
      <c r="J16" s="83"/>
      <c r="K16" s="83"/>
      <c r="L16" s="83">
        <v>1</v>
      </c>
      <c r="M16" s="170">
        <f>V16</f>
        <v>21193019.36999999</v>
      </c>
      <c r="N16" s="237"/>
      <c r="O16" s="83" t="s">
        <v>41</v>
      </c>
      <c r="P16" s="150" t="s">
        <v>18</v>
      </c>
      <c r="Q16" s="150" t="s">
        <v>17</v>
      </c>
      <c r="R16" s="151" t="s">
        <v>17</v>
      </c>
      <c r="S16" s="237"/>
      <c r="T16" s="257"/>
      <c r="U16" s="237"/>
      <c r="V16" s="86">
        <f>SUM(W16:AF16)</f>
        <v>21193019.36999999</v>
      </c>
      <c r="W16" s="151">
        <v>21193019.36999999</v>
      </c>
      <c r="X16" s="85"/>
      <c r="Y16" s="85"/>
      <c r="Z16" s="85"/>
      <c r="AA16" s="85"/>
      <c r="AB16" s="85"/>
      <c r="AC16" s="85"/>
      <c r="AD16" s="151"/>
      <c r="AE16" s="151"/>
      <c r="AF16" s="151"/>
    </row>
    <row r="17" spans="1:32" s="6" customFormat="1" ht="63" customHeight="1" x14ac:dyDescent="0.55000000000000004">
      <c r="A17" s="7"/>
      <c r="B17" s="7"/>
      <c r="C17" s="7"/>
      <c r="D17" s="7"/>
      <c r="E17" s="7"/>
      <c r="F17" s="7"/>
      <c r="H17" s="8"/>
      <c r="I17" s="199"/>
      <c r="J17" s="149">
        <f t="shared" ref="J17:M17" si="5">SUM(J16)</f>
        <v>0</v>
      </c>
      <c r="K17" s="96">
        <f t="shared" si="5"/>
        <v>0</v>
      </c>
      <c r="L17" s="149">
        <f t="shared" si="5"/>
        <v>1</v>
      </c>
      <c r="M17" s="96">
        <f t="shared" si="5"/>
        <v>21193019.36999999</v>
      </c>
      <c r="N17" s="199"/>
      <c r="O17" s="169"/>
      <c r="P17" s="169"/>
      <c r="Q17" s="172"/>
      <c r="R17" s="169"/>
      <c r="S17" s="199"/>
      <c r="T17" s="8"/>
      <c r="U17" s="199"/>
      <c r="V17" s="96">
        <f>SUM(V16)</f>
        <v>21193019.36999999</v>
      </c>
      <c r="W17" s="96">
        <f t="shared" ref="W17:AF17" si="6">SUM(W16)</f>
        <v>21193019.36999999</v>
      </c>
      <c r="X17" s="96">
        <f t="shared" si="6"/>
        <v>0</v>
      </c>
      <c r="Y17" s="96">
        <f t="shared" si="6"/>
        <v>0</v>
      </c>
      <c r="Z17" s="96">
        <f t="shared" si="6"/>
        <v>0</v>
      </c>
      <c r="AA17" s="96">
        <f t="shared" si="6"/>
        <v>0</v>
      </c>
      <c r="AB17" s="96">
        <f t="shared" si="6"/>
        <v>0</v>
      </c>
      <c r="AC17" s="96">
        <f t="shared" si="6"/>
        <v>0</v>
      </c>
      <c r="AD17" s="96">
        <f t="shared" si="6"/>
        <v>0</v>
      </c>
      <c r="AE17" s="96">
        <f t="shared" si="6"/>
        <v>0</v>
      </c>
      <c r="AF17" s="96">
        <f t="shared" si="6"/>
        <v>0</v>
      </c>
    </row>
    <row r="18" spans="1:32" s="105" customFormat="1" ht="43.5" customHeight="1" x14ac:dyDescent="0.2">
      <c r="A18" s="103" t="s">
        <v>98</v>
      </c>
      <c r="B18" s="104"/>
      <c r="C18" s="104"/>
      <c r="D18" s="104"/>
      <c r="E18" s="104"/>
      <c r="F18" s="104"/>
      <c r="G18" s="104"/>
      <c r="I18" s="146"/>
      <c r="N18" s="146"/>
      <c r="Q18" s="115"/>
      <c r="R18" s="106"/>
      <c r="S18" s="146"/>
      <c r="U18" s="14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</row>
    <row r="19" spans="1:32" s="6" customFormat="1" ht="233.25" customHeight="1" x14ac:dyDescent="0.45">
      <c r="A19" s="83" t="s">
        <v>236</v>
      </c>
      <c r="B19" s="83" t="s">
        <v>60</v>
      </c>
      <c r="C19" s="84" t="s">
        <v>42</v>
      </c>
      <c r="D19" s="84" t="s">
        <v>17</v>
      </c>
      <c r="E19" s="84" t="s">
        <v>17</v>
      </c>
      <c r="F19" s="84" t="s">
        <v>17</v>
      </c>
      <c r="G19" s="121" t="s">
        <v>91</v>
      </c>
      <c r="H19" s="83" t="s">
        <v>92</v>
      </c>
      <c r="I19" s="237"/>
      <c r="J19" s="83"/>
      <c r="K19" s="83"/>
      <c r="L19" s="83">
        <v>1</v>
      </c>
      <c r="M19" s="170">
        <f t="shared" ref="M19:M24" si="7">V19</f>
        <v>622453</v>
      </c>
      <c r="N19" s="237"/>
      <c r="O19" s="83" t="s">
        <v>41</v>
      </c>
      <c r="P19" s="150" t="s">
        <v>18</v>
      </c>
      <c r="Q19" s="150" t="s">
        <v>17</v>
      </c>
      <c r="R19" s="151" t="s">
        <v>17</v>
      </c>
      <c r="S19" s="237"/>
      <c r="T19" s="257"/>
      <c r="U19" s="237"/>
      <c r="V19" s="86">
        <f t="shared" ref="V19:V24" si="8">SUM(W19:AF19)</f>
        <v>622453</v>
      </c>
      <c r="W19" s="151">
        <v>622453</v>
      </c>
      <c r="X19" s="85"/>
      <c r="Y19" s="85"/>
      <c r="Z19" s="85"/>
      <c r="AA19" s="85"/>
      <c r="AB19" s="85"/>
      <c r="AC19" s="85"/>
      <c r="AD19" s="151"/>
      <c r="AE19" s="151"/>
      <c r="AF19" s="151"/>
    </row>
    <row r="20" spans="1:32" s="6" customFormat="1" ht="233.25" customHeight="1" x14ac:dyDescent="0.45">
      <c r="A20" s="83" t="s">
        <v>237</v>
      </c>
      <c r="B20" s="83" t="s">
        <v>60</v>
      </c>
      <c r="C20" s="84" t="s">
        <v>42</v>
      </c>
      <c r="D20" s="84" t="s">
        <v>17</v>
      </c>
      <c r="E20" s="84" t="s">
        <v>17</v>
      </c>
      <c r="F20" s="84" t="s">
        <v>17</v>
      </c>
      <c r="G20" s="121" t="s">
        <v>176</v>
      </c>
      <c r="H20" s="83" t="s">
        <v>93</v>
      </c>
      <c r="I20" s="237"/>
      <c r="J20" s="83"/>
      <c r="K20" s="83"/>
      <c r="L20" s="83">
        <v>1</v>
      </c>
      <c r="M20" s="170">
        <f t="shared" si="7"/>
        <v>166671</v>
      </c>
      <c r="N20" s="237"/>
      <c r="O20" s="83" t="s">
        <v>41</v>
      </c>
      <c r="P20" s="150" t="s">
        <v>18</v>
      </c>
      <c r="Q20" s="150" t="s">
        <v>17</v>
      </c>
      <c r="R20" s="151" t="s">
        <v>17</v>
      </c>
      <c r="S20" s="237"/>
      <c r="T20" s="257"/>
      <c r="U20" s="237"/>
      <c r="V20" s="86">
        <f t="shared" si="8"/>
        <v>166671</v>
      </c>
      <c r="W20" s="151">
        <v>166671</v>
      </c>
      <c r="X20" s="85"/>
      <c r="Y20" s="85"/>
      <c r="Z20" s="85"/>
      <c r="AA20" s="85"/>
      <c r="AB20" s="85"/>
      <c r="AC20" s="85"/>
      <c r="AD20" s="151"/>
      <c r="AE20" s="151"/>
      <c r="AF20" s="151"/>
    </row>
    <row r="21" spans="1:32" s="6" customFormat="1" ht="233.25" customHeight="1" x14ac:dyDescent="0.45">
      <c r="A21" s="83" t="s">
        <v>238</v>
      </c>
      <c r="B21" s="83" t="s">
        <v>60</v>
      </c>
      <c r="C21" s="84" t="s">
        <v>42</v>
      </c>
      <c r="D21" s="84" t="s">
        <v>17</v>
      </c>
      <c r="E21" s="84" t="s">
        <v>17</v>
      </c>
      <c r="F21" s="84" t="s">
        <v>17</v>
      </c>
      <c r="G21" s="121" t="s">
        <v>94</v>
      </c>
      <c r="H21" s="83" t="s">
        <v>95</v>
      </c>
      <c r="I21" s="237"/>
      <c r="J21" s="83"/>
      <c r="K21" s="83"/>
      <c r="L21" s="83">
        <v>1</v>
      </c>
      <c r="M21" s="170">
        <f t="shared" si="7"/>
        <v>277522</v>
      </c>
      <c r="N21" s="237"/>
      <c r="O21" s="83" t="s">
        <v>41</v>
      </c>
      <c r="P21" s="150" t="s">
        <v>18</v>
      </c>
      <c r="Q21" s="150" t="s">
        <v>17</v>
      </c>
      <c r="R21" s="151" t="s">
        <v>17</v>
      </c>
      <c r="S21" s="237"/>
      <c r="T21" s="257"/>
      <c r="U21" s="237"/>
      <c r="V21" s="86">
        <f t="shared" si="8"/>
        <v>277522</v>
      </c>
      <c r="W21" s="151">
        <v>277522</v>
      </c>
      <c r="X21" s="85"/>
      <c r="Y21" s="85"/>
      <c r="Z21" s="85"/>
      <c r="AA21" s="85"/>
      <c r="AB21" s="85"/>
      <c r="AC21" s="85"/>
      <c r="AD21" s="151"/>
      <c r="AE21" s="151"/>
      <c r="AF21" s="151"/>
    </row>
    <row r="22" spans="1:32" s="6" customFormat="1" ht="233.25" customHeight="1" x14ac:dyDescent="0.45">
      <c r="A22" s="83" t="s">
        <v>239</v>
      </c>
      <c r="B22" s="83" t="s">
        <v>60</v>
      </c>
      <c r="C22" s="84" t="s">
        <v>42</v>
      </c>
      <c r="D22" s="84" t="s">
        <v>17</v>
      </c>
      <c r="E22" s="84" t="s">
        <v>17</v>
      </c>
      <c r="F22" s="84" t="s">
        <v>17</v>
      </c>
      <c r="G22" s="121" t="s">
        <v>320</v>
      </c>
      <c r="H22" s="83" t="s">
        <v>321</v>
      </c>
      <c r="I22" s="237"/>
      <c r="J22" s="83"/>
      <c r="K22" s="83"/>
      <c r="L22" s="83">
        <v>1</v>
      </c>
      <c r="M22" s="170">
        <f t="shared" si="7"/>
        <v>406087</v>
      </c>
      <c r="N22" s="237"/>
      <c r="O22" s="83" t="s">
        <v>41</v>
      </c>
      <c r="P22" s="150" t="s">
        <v>18</v>
      </c>
      <c r="Q22" s="150" t="s">
        <v>17</v>
      </c>
      <c r="R22" s="151" t="s">
        <v>17</v>
      </c>
      <c r="S22" s="237"/>
      <c r="T22" s="257"/>
      <c r="U22" s="237"/>
      <c r="V22" s="86">
        <f t="shared" si="8"/>
        <v>406087</v>
      </c>
      <c r="W22" s="151">
        <v>406087</v>
      </c>
      <c r="X22" s="85"/>
      <c r="Y22" s="85"/>
      <c r="Z22" s="85"/>
      <c r="AA22" s="85"/>
      <c r="AB22" s="85"/>
      <c r="AC22" s="85"/>
      <c r="AD22" s="151"/>
      <c r="AE22" s="151"/>
      <c r="AF22" s="151"/>
    </row>
    <row r="23" spans="1:32" s="6" customFormat="1" ht="233.25" customHeight="1" x14ac:dyDescent="0.45">
      <c r="A23" s="83" t="s">
        <v>240</v>
      </c>
      <c r="B23" s="83" t="s">
        <v>60</v>
      </c>
      <c r="C23" s="84" t="s">
        <v>42</v>
      </c>
      <c r="D23" s="84" t="s">
        <v>17</v>
      </c>
      <c r="E23" s="84" t="s">
        <v>17</v>
      </c>
      <c r="F23" s="84" t="s">
        <v>17</v>
      </c>
      <c r="G23" s="121" t="s">
        <v>96</v>
      </c>
      <c r="H23" s="83" t="s">
        <v>97</v>
      </c>
      <c r="I23" s="237"/>
      <c r="J23" s="83"/>
      <c r="K23" s="83"/>
      <c r="L23" s="83">
        <v>1</v>
      </c>
      <c r="M23" s="170">
        <f t="shared" si="7"/>
        <v>1059098</v>
      </c>
      <c r="N23" s="237"/>
      <c r="O23" s="83" t="s">
        <v>41</v>
      </c>
      <c r="P23" s="150" t="s">
        <v>18</v>
      </c>
      <c r="Q23" s="150" t="s">
        <v>17</v>
      </c>
      <c r="R23" s="151" t="s">
        <v>17</v>
      </c>
      <c r="S23" s="237"/>
      <c r="T23" s="257"/>
      <c r="U23" s="237"/>
      <c r="V23" s="86">
        <f t="shared" si="8"/>
        <v>1059098</v>
      </c>
      <c r="W23" s="151">
        <v>1059098</v>
      </c>
      <c r="X23" s="85"/>
      <c r="Y23" s="85"/>
      <c r="Z23" s="85"/>
      <c r="AA23" s="85"/>
      <c r="AB23" s="85"/>
      <c r="AC23" s="85"/>
      <c r="AD23" s="151"/>
      <c r="AE23" s="151"/>
      <c r="AF23" s="151"/>
    </row>
    <row r="24" spans="1:32" s="6" customFormat="1" ht="270.75" customHeight="1" x14ac:dyDescent="0.45">
      <c r="A24" s="83" t="s">
        <v>241</v>
      </c>
      <c r="B24" s="83" t="s">
        <v>60</v>
      </c>
      <c r="C24" s="84" t="s">
        <v>42</v>
      </c>
      <c r="D24" s="84" t="s">
        <v>17</v>
      </c>
      <c r="E24" s="84" t="s">
        <v>17</v>
      </c>
      <c r="F24" s="84" t="s">
        <v>17</v>
      </c>
      <c r="G24" s="121" t="s">
        <v>177</v>
      </c>
      <c r="H24" s="83" t="s">
        <v>232</v>
      </c>
      <c r="I24" s="237"/>
      <c r="J24" s="83"/>
      <c r="K24" s="83"/>
      <c r="L24" s="83">
        <v>1</v>
      </c>
      <c r="M24" s="170">
        <f t="shared" si="7"/>
        <v>2161544</v>
      </c>
      <c r="N24" s="237"/>
      <c r="O24" s="83" t="s">
        <v>41</v>
      </c>
      <c r="P24" s="150" t="s">
        <v>18</v>
      </c>
      <c r="Q24" s="150" t="s">
        <v>17</v>
      </c>
      <c r="R24" s="151" t="s">
        <v>17</v>
      </c>
      <c r="S24" s="237"/>
      <c r="T24" s="257"/>
      <c r="U24" s="237"/>
      <c r="V24" s="86">
        <f t="shared" si="8"/>
        <v>2161544</v>
      </c>
      <c r="W24" s="151">
        <v>2161544</v>
      </c>
      <c r="X24" s="85"/>
      <c r="Y24" s="85"/>
      <c r="Z24" s="85"/>
      <c r="AA24" s="85"/>
      <c r="AB24" s="85"/>
      <c r="AC24" s="85"/>
      <c r="AD24" s="151"/>
      <c r="AE24" s="151"/>
      <c r="AF24" s="151"/>
    </row>
    <row r="25" spans="1:32" s="6" customFormat="1" ht="63" customHeight="1" x14ac:dyDescent="0.55000000000000004">
      <c r="A25" s="7"/>
      <c r="B25" s="7"/>
      <c r="C25" s="7"/>
      <c r="D25" s="7"/>
      <c r="E25" s="7"/>
      <c r="F25" s="7"/>
      <c r="H25" s="8"/>
      <c r="I25" s="199"/>
      <c r="J25" s="149">
        <f t="shared" ref="J25:M25" si="9">SUM(J19:J24)</f>
        <v>0</v>
      </c>
      <c r="K25" s="96">
        <f t="shared" si="9"/>
        <v>0</v>
      </c>
      <c r="L25" s="149">
        <f t="shared" si="9"/>
        <v>6</v>
      </c>
      <c r="M25" s="96">
        <f t="shared" si="9"/>
        <v>4693375</v>
      </c>
      <c r="N25" s="199"/>
      <c r="O25" s="169"/>
      <c r="P25" s="169"/>
      <c r="Q25" s="172"/>
      <c r="R25" s="169"/>
      <c r="S25" s="199"/>
      <c r="T25" s="8"/>
      <c r="U25" s="199"/>
      <c r="V25" s="96">
        <f>SUM(V19:V24)</f>
        <v>4693375</v>
      </c>
      <c r="W25" s="96">
        <f t="shared" ref="W25:AF25" si="10">SUM(W19:W24)</f>
        <v>4693375</v>
      </c>
      <c r="X25" s="96">
        <f t="shared" si="10"/>
        <v>0</v>
      </c>
      <c r="Y25" s="96">
        <f t="shared" si="10"/>
        <v>0</v>
      </c>
      <c r="Z25" s="96">
        <f t="shared" si="10"/>
        <v>0</v>
      </c>
      <c r="AA25" s="96">
        <f t="shared" si="10"/>
        <v>0</v>
      </c>
      <c r="AB25" s="96">
        <f t="shared" si="10"/>
        <v>0</v>
      </c>
      <c r="AC25" s="96">
        <f t="shared" si="10"/>
        <v>0</v>
      </c>
      <c r="AD25" s="96">
        <f t="shared" si="10"/>
        <v>0</v>
      </c>
      <c r="AE25" s="96">
        <f t="shared" si="10"/>
        <v>0</v>
      </c>
      <c r="AF25" s="96">
        <f t="shared" si="10"/>
        <v>0</v>
      </c>
    </row>
    <row r="26" spans="1:32" s="105" customFormat="1" ht="43.5" customHeight="1" x14ac:dyDescent="0.2">
      <c r="A26" s="103" t="s">
        <v>103</v>
      </c>
      <c r="B26" s="104"/>
      <c r="C26" s="104"/>
      <c r="D26" s="104"/>
      <c r="E26" s="104"/>
      <c r="F26" s="104"/>
      <c r="G26" s="104"/>
      <c r="I26" s="146"/>
      <c r="N26" s="146"/>
      <c r="Q26" s="115"/>
      <c r="R26" s="106"/>
      <c r="S26" s="146"/>
      <c r="U26" s="14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</row>
    <row r="27" spans="1:32" s="6" customFormat="1" ht="221.25" customHeight="1" x14ac:dyDescent="0.45">
      <c r="A27" s="83" t="s">
        <v>242</v>
      </c>
      <c r="B27" s="83" t="s">
        <v>104</v>
      </c>
      <c r="C27" s="84" t="s">
        <v>62</v>
      </c>
      <c r="D27" s="84" t="s">
        <v>17</v>
      </c>
      <c r="E27" s="84" t="s">
        <v>17</v>
      </c>
      <c r="F27" s="84" t="s">
        <v>17</v>
      </c>
      <c r="G27" s="121" t="s">
        <v>99</v>
      </c>
      <c r="H27" s="83" t="s">
        <v>92</v>
      </c>
      <c r="I27" s="237"/>
      <c r="J27" s="83"/>
      <c r="K27" s="83"/>
      <c r="L27" s="83">
        <v>1</v>
      </c>
      <c r="M27" s="170">
        <f t="shared" ref="M27:M29" si="11">V27</f>
        <v>1117000</v>
      </c>
      <c r="N27" s="237"/>
      <c r="O27" s="83" t="s">
        <v>41</v>
      </c>
      <c r="P27" s="150" t="s">
        <v>18</v>
      </c>
      <c r="Q27" s="150" t="s">
        <v>17</v>
      </c>
      <c r="R27" s="151" t="s">
        <v>17</v>
      </c>
      <c r="S27" s="237"/>
      <c r="T27" s="257"/>
      <c r="U27" s="237"/>
      <c r="V27" s="86">
        <f>SUM(W27:AF27)</f>
        <v>1117000</v>
      </c>
      <c r="W27" s="151">
        <v>1117000</v>
      </c>
      <c r="X27" s="85"/>
      <c r="Y27" s="85"/>
      <c r="Z27" s="85"/>
      <c r="AA27" s="85"/>
      <c r="AB27" s="85"/>
      <c r="AC27" s="85"/>
      <c r="AD27" s="151"/>
      <c r="AE27" s="151"/>
      <c r="AF27" s="151"/>
    </row>
    <row r="28" spans="1:32" s="6" customFormat="1" ht="221.25" customHeight="1" x14ac:dyDescent="0.45">
      <c r="A28" s="83" t="s">
        <v>244</v>
      </c>
      <c r="B28" s="83" t="s">
        <v>104</v>
      </c>
      <c r="C28" s="84" t="s">
        <v>62</v>
      </c>
      <c r="D28" s="84" t="s">
        <v>17</v>
      </c>
      <c r="E28" s="84" t="s">
        <v>17</v>
      </c>
      <c r="F28" s="84" t="s">
        <v>17</v>
      </c>
      <c r="G28" s="121" t="s">
        <v>322</v>
      </c>
      <c r="H28" s="83" t="s">
        <v>100</v>
      </c>
      <c r="I28" s="237"/>
      <c r="J28" s="83"/>
      <c r="K28" s="83"/>
      <c r="L28" s="83">
        <v>1</v>
      </c>
      <c r="M28" s="170">
        <f t="shared" si="11"/>
        <v>1589156</v>
      </c>
      <c r="N28" s="237"/>
      <c r="O28" s="83" t="s">
        <v>41</v>
      </c>
      <c r="P28" s="150" t="s">
        <v>18</v>
      </c>
      <c r="Q28" s="150" t="s">
        <v>17</v>
      </c>
      <c r="R28" s="151" t="s">
        <v>17</v>
      </c>
      <c r="S28" s="237"/>
      <c r="T28" s="257"/>
      <c r="U28" s="237"/>
      <c r="V28" s="86">
        <f>SUM(W28:AF28)</f>
        <v>1589156</v>
      </c>
      <c r="W28" s="151">
        <v>1589156</v>
      </c>
      <c r="X28" s="85"/>
      <c r="Y28" s="85"/>
      <c r="Z28" s="85"/>
      <c r="AA28" s="85"/>
      <c r="AB28" s="85"/>
      <c r="AC28" s="85"/>
      <c r="AD28" s="151"/>
      <c r="AE28" s="151"/>
      <c r="AF28" s="151"/>
    </row>
    <row r="29" spans="1:32" s="6" customFormat="1" ht="279" customHeight="1" x14ac:dyDescent="0.45">
      <c r="A29" s="83" t="s">
        <v>243</v>
      </c>
      <c r="B29" s="83" t="s">
        <v>104</v>
      </c>
      <c r="C29" s="84" t="s">
        <v>62</v>
      </c>
      <c r="D29" s="84" t="s">
        <v>17</v>
      </c>
      <c r="E29" s="84" t="s">
        <v>17</v>
      </c>
      <c r="F29" s="84" t="s">
        <v>17</v>
      </c>
      <c r="G29" s="121" t="s">
        <v>101</v>
      </c>
      <c r="H29" s="83" t="s">
        <v>102</v>
      </c>
      <c r="I29" s="237"/>
      <c r="J29" s="83"/>
      <c r="K29" s="83"/>
      <c r="L29" s="83">
        <v>1</v>
      </c>
      <c r="M29" s="170">
        <f t="shared" si="11"/>
        <v>817374</v>
      </c>
      <c r="N29" s="237"/>
      <c r="O29" s="83" t="s">
        <v>41</v>
      </c>
      <c r="P29" s="150" t="s">
        <v>18</v>
      </c>
      <c r="Q29" s="150" t="s">
        <v>17</v>
      </c>
      <c r="R29" s="151" t="s">
        <v>17</v>
      </c>
      <c r="S29" s="237"/>
      <c r="T29" s="257"/>
      <c r="U29" s="237"/>
      <c r="V29" s="86">
        <f>SUM(W29:AF29)</f>
        <v>817374</v>
      </c>
      <c r="W29" s="151">
        <v>817374</v>
      </c>
      <c r="X29" s="85"/>
      <c r="Y29" s="85"/>
      <c r="Z29" s="85"/>
      <c r="AA29" s="85"/>
      <c r="AB29" s="85"/>
      <c r="AC29" s="85"/>
      <c r="AD29" s="151"/>
      <c r="AE29" s="151"/>
      <c r="AF29" s="151"/>
    </row>
    <row r="30" spans="1:32" s="6" customFormat="1" ht="63" customHeight="1" x14ac:dyDescent="0.55000000000000004">
      <c r="A30" s="7"/>
      <c r="B30" s="7"/>
      <c r="C30" s="7"/>
      <c r="D30" s="7"/>
      <c r="E30" s="7"/>
      <c r="F30" s="7"/>
      <c r="G30" s="230"/>
      <c r="H30" s="8"/>
      <c r="I30" s="199"/>
      <c r="J30" s="149">
        <f t="shared" ref="J30:M30" si="12">SUM(J27:J29)</f>
        <v>0</v>
      </c>
      <c r="K30" s="96">
        <f t="shared" si="12"/>
        <v>0</v>
      </c>
      <c r="L30" s="149">
        <f t="shared" si="12"/>
        <v>3</v>
      </c>
      <c r="M30" s="96">
        <f t="shared" si="12"/>
        <v>3523530</v>
      </c>
      <c r="N30" s="199"/>
      <c r="O30" s="169"/>
      <c r="P30" s="169"/>
      <c r="Q30" s="172"/>
      <c r="R30" s="169"/>
      <c r="S30" s="199"/>
      <c r="T30" s="8"/>
      <c r="U30" s="199"/>
      <c r="V30" s="96">
        <f>SUM(V27:V29)</f>
        <v>3523530</v>
      </c>
      <c r="W30" s="96">
        <f t="shared" ref="W30:AF30" si="13">SUM(W27:W29)</f>
        <v>3523530</v>
      </c>
      <c r="X30" s="96">
        <f t="shared" si="13"/>
        <v>0</v>
      </c>
      <c r="Y30" s="96">
        <f t="shared" si="13"/>
        <v>0</v>
      </c>
      <c r="Z30" s="96">
        <f t="shared" si="13"/>
        <v>0</v>
      </c>
      <c r="AA30" s="96">
        <f t="shared" si="13"/>
        <v>0</v>
      </c>
      <c r="AB30" s="96">
        <f t="shared" si="13"/>
        <v>0</v>
      </c>
      <c r="AC30" s="96">
        <f t="shared" si="13"/>
        <v>0</v>
      </c>
      <c r="AD30" s="96">
        <f t="shared" si="13"/>
        <v>0</v>
      </c>
      <c r="AE30" s="96">
        <f t="shared" si="13"/>
        <v>0</v>
      </c>
      <c r="AF30" s="96">
        <f t="shared" si="13"/>
        <v>0</v>
      </c>
    </row>
    <row r="31" spans="1:32" s="105" customFormat="1" ht="43.5" customHeight="1" x14ac:dyDescent="0.2">
      <c r="A31" s="103" t="s">
        <v>54</v>
      </c>
      <c r="B31" s="104"/>
      <c r="C31" s="104"/>
      <c r="D31" s="104"/>
      <c r="E31" s="104"/>
      <c r="F31" s="104"/>
      <c r="G31" s="231"/>
      <c r="I31" s="146"/>
      <c r="N31" s="146"/>
      <c r="Q31" s="115"/>
      <c r="R31" s="106"/>
      <c r="S31" s="146"/>
      <c r="U31" s="14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</row>
    <row r="32" spans="1:32" s="6" customFormat="1" ht="232.5" customHeight="1" x14ac:dyDescent="0.45">
      <c r="A32" s="83" t="s">
        <v>245</v>
      </c>
      <c r="B32" s="83" t="s">
        <v>56</v>
      </c>
      <c r="C32" s="84" t="s">
        <v>42</v>
      </c>
      <c r="D32" s="84" t="s">
        <v>17</v>
      </c>
      <c r="E32" s="84" t="s">
        <v>17</v>
      </c>
      <c r="F32" s="84" t="s">
        <v>17</v>
      </c>
      <c r="G32" s="121" t="s">
        <v>105</v>
      </c>
      <c r="H32" s="83" t="s">
        <v>106</v>
      </c>
      <c r="I32" s="237"/>
      <c r="J32" s="83"/>
      <c r="K32" s="83"/>
      <c r="L32" s="83">
        <v>1</v>
      </c>
      <c r="M32" s="170">
        <f t="shared" ref="M32:M34" si="14">V32</f>
        <v>1969043</v>
      </c>
      <c r="N32" s="237"/>
      <c r="O32" s="83" t="s">
        <v>41</v>
      </c>
      <c r="P32" s="150" t="s">
        <v>18</v>
      </c>
      <c r="Q32" s="150" t="s">
        <v>17</v>
      </c>
      <c r="R32" s="151" t="s">
        <v>17</v>
      </c>
      <c r="S32" s="237"/>
      <c r="T32" s="256"/>
      <c r="U32" s="237"/>
      <c r="V32" s="86">
        <f>SUM(W32:AF32)</f>
        <v>1969043</v>
      </c>
      <c r="W32" s="151">
        <v>1969043</v>
      </c>
      <c r="X32" s="85"/>
      <c r="Y32" s="85"/>
      <c r="Z32" s="85"/>
      <c r="AA32" s="85"/>
      <c r="AB32" s="85"/>
      <c r="AC32" s="85"/>
      <c r="AD32" s="151"/>
      <c r="AE32" s="151"/>
      <c r="AF32" s="151"/>
    </row>
    <row r="33" spans="1:32" s="6" customFormat="1" ht="232.5" customHeight="1" x14ac:dyDescent="0.45">
      <c r="A33" s="83" t="s">
        <v>246</v>
      </c>
      <c r="B33" s="83" t="s">
        <v>56</v>
      </c>
      <c r="C33" s="84" t="s">
        <v>42</v>
      </c>
      <c r="D33" s="84" t="s">
        <v>17</v>
      </c>
      <c r="E33" s="84" t="s">
        <v>17</v>
      </c>
      <c r="F33" s="84" t="s">
        <v>17</v>
      </c>
      <c r="G33" s="121" t="s">
        <v>178</v>
      </c>
      <c r="H33" s="83" t="s">
        <v>107</v>
      </c>
      <c r="I33" s="237"/>
      <c r="J33" s="83"/>
      <c r="K33" s="83"/>
      <c r="L33" s="83">
        <v>1</v>
      </c>
      <c r="M33" s="170">
        <f t="shared" si="14"/>
        <v>999649</v>
      </c>
      <c r="N33" s="237"/>
      <c r="O33" s="83" t="s">
        <v>41</v>
      </c>
      <c r="P33" s="150" t="s">
        <v>18</v>
      </c>
      <c r="Q33" s="150" t="s">
        <v>17</v>
      </c>
      <c r="R33" s="151" t="s">
        <v>17</v>
      </c>
      <c r="S33" s="237"/>
      <c r="T33" s="256"/>
      <c r="U33" s="237"/>
      <c r="V33" s="86">
        <f>SUM(W33:AF33)</f>
        <v>999649</v>
      </c>
      <c r="W33" s="151">
        <v>999649</v>
      </c>
      <c r="X33" s="85"/>
      <c r="Y33" s="85"/>
      <c r="Z33" s="85"/>
      <c r="AA33" s="85"/>
      <c r="AB33" s="85"/>
      <c r="AC33" s="85"/>
      <c r="AD33" s="151"/>
      <c r="AE33" s="151"/>
      <c r="AF33" s="151"/>
    </row>
    <row r="34" spans="1:32" s="6" customFormat="1" ht="312" customHeight="1" x14ac:dyDescent="0.45">
      <c r="A34" s="83" t="s">
        <v>247</v>
      </c>
      <c r="B34" s="83" t="s">
        <v>56</v>
      </c>
      <c r="C34" s="84" t="s">
        <v>42</v>
      </c>
      <c r="D34" s="84" t="s">
        <v>17</v>
      </c>
      <c r="E34" s="84" t="s">
        <v>17</v>
      </c>
      <c r="F34" s="84" t="s">
        <v>17</v>
      </c>
      <c r="G34" s="121" t="s">
        <v>179</v>
      </c>
      <c r="H34" s="83" t="s">
        <v>108</v>
      </c>
      <c r="I34" s="237"/>
      <c r="J34" s="83"/>
      <c r="K34" s="83"/>
      <c r="L34" s="83">
        <v>1</v>
      </c>
      <c r="M34" s="170">
        <f t="shared" si="14"/>
        <v>3881850</v>
      </c>
      <c r="N34" s="237"/>
      <c r="O34" s="83" t="s">
        <v>41</v>
      </c>
      <c r="P34" s="150" t="s">
        <v>18</v>
      </c>
      <c r="Q34" s="150" t="s">
        <v>17</v>
      </c>
      <c r="R34" s="151" t="s">
        <v>17</v>
      </c>
      <c r="S34" s="237"/>
      <c r="T34" s="256"/>
      <c r="U34" s="237"/>
      <c r="V34" s="86">
        <f>SUM(W34:AF34)</f>
        <v>3881850</v>
      </c>
      <c r="W34" s="151">
        <v>3881850</v>
      </c>
      <c r="X34" s="85"/>
      <c r="Y34" s="85"/>
      <c r="Z34" s="85"/>
      <c r="AA34" s="85"/>
      <c r="AB34" s="85"/>
      <c r="AC34" s="85"/>
      <c r="AD34" s="151"/>
      <c r="AE34" s="151"/>
      <c r="AF34" s="151"/>
    </row>
    <row r="35" spans="1:32" s="6" customFormat="1" ht="63" customHeight="1" x14ac:dyDescent="0.55000000000000004">
      <c r="A35" s="7"/>
      <c r="B35" s="7"/>
      <c r="C35" s="7"/>
      <c r="D35" s="7"/>
      <c r="E35" s="7"/>
      <c r="F35" s="7"/>
      <c r="H35" s="8"/>
      <c r="I35" s="199"/>
      <c r="J35" s="149">
        <f t="shared" ref="J35:M35" si="15">SUM(J32:J34)</f>
        <v>0</v>
      </c>
      <c r="K35" s="96">
        <f t="shared" si="15"/>
        <v>0</v>
      </c>
      <c r="L35" s="149">
        <f t="shared" si="15"/>
        <v>3</v>
      </c>
      <c r="M35" s="96">
        <f t="shared" si="15"/>
        <v>6850542</v>
      </c>
      <c r="N35" s="199"/>
      <c r="O35" s="169"/>
      <c r="P35" s="169"/>
      <c r="Q35" s="172"/>
      <c r="R35" s="169"/>
      <c r="S35" s="199"/>
      <c r="T35" s="8"/>
      <c r="U35" s="199"/>
      <c r="V35" s="96">
        <f>SUM(V32:V34)</f>
        <v>6850542</v>
      </c>
      <c r="W35" s="96">
        <f t="shared" ref="W35:AF35" si="16">SUM(W32:W34)</f>
        <v>6850542</v>
      </c>
      <c r="X35" s="96">
        <f t="shared" si="16"/>
        <v>0</v>
      </c>
      <c r="Y35" s="96">
        <f t="shared" si="16"/>
        <v>0</v>
      </c>
      <c r="Z35" s="96">
        <f t="shared" si="16"/>
        <v>0</v>
      </c>
      <c r="AA35" s="96">
        <f t="shared" si="16"/>
        <v>0</v>
      </c>
      <c r="AB35" s="96">
        <f t="shared" si="16"/>
        <v>0</v>
      </c>
      <c r="AC35" s="96">
        <f t="shared" si="16"/>
        <v>0</v>
      </c>
      <c r="AD35" s="96">
        <f t="shared" si="16"/>
        <v>0</v>
      </c>
      <c r="AE35" s="96">
        <f t="shared" si="16"/>
        <v>0</v>
      </c>
      <c r="AF35" s="96">
        <f t="shared" si="16"/>
        <v>0</v>
      </c>
    </row>
    <row r="36" spans="1:32" s="6" customFormat="1" ht="27" customHeight="1" x14ac:dyDescent="0.55000000000000004">
      <c r="A36" s="9"/>
      <c r="B36" s="10"/>
      <c r="C36" s="10"/>
      <c r="D36" s="10"/>
      <c r="E36" s="10"/>
      <c r="F36" s="10"/>
      <c r="G36" s="7"/>
      <c r="H36" s="11"/>
      <c r="I36" s="164"/>
      <c r="J36" s="10"/>
      <c r="K36" s="13"/>
      <c r="L36" s="10"/>
      <c r="M36" s="13"/>
      <c r="N36" s="164"/>
      <c r="O36" s="98"/>
      <c r="P36" s="98"/>
      <c r="Q36" s="100"/>
      <c r="R36" s="97"/>
      <c r="S36" s="164"/>
      <c r="T36" s="11"/>
      <c r="U36" s="164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s="14" customFormat="1" ht="67.5" customHeight="1" x14ac:dyDescent="0.55000000000000004">
      <c r="A37" s="18"/>
      <c r="B37" s="18"/>
      <c r="C37" s="18"/>
      <c r="D37" s="18"/>
      <c r="E37" s="18"/>
      <c r="F37" s="18"/>
      <c r="G37" s="19"/>
      <c r="H37" s="165"/>
      <c r="I37" s="165"/>
      <c r="J37" s="173">
        <f t="shared" ref="J37:M37" si="17">J35+J30+J25+J17</f>
        <v>0</v>
      </c>
      <c r="K37" s="139">
        <f t="shared" si="17"/>
        <v>0</v>
      </c>
      <c r="L37" s="173">
        <f t="shared" si="17"/>
        <v>13</v>
      </c>
      <c r="M37" s="139">
        <f t="shared" si="17"/>
        <v>36260466.36999999</v>
      </c>
      <c r="N37" s="165"/>
      <c r="O37" s="295" t="s">
        <v>19</v>
      </c>
      <c r="P37" s="296"/>
      <c r="Q37" s="296"/>
      <c r="R37" s="297"/>
      <c r="S37" s="165"/>
      <c r="T37" s="165"/>
      <c r="U37" s="165"/>
      <c r="V37" s="139">
        <f>V35+V30+V25+V17</f>
        <v>36260466.36999999</v>
      </c>
      <c r="W37" s="139">
        <f t="shared" ref="W37:AF37" si="18">W35+W30+W25+W17</f>
        <v>36260466.36999999</v>
      </c>
      <c r="X37" s="139">
        <f t="shared" si="18"/>
        <v>0</v>
      </c>
      <c r="Y37" s="139">
        <f t="shared" si="18"/>
        <v>0</v>
      </c>
      <c r="Z37" s="139">
        <f t="shared" si="18"/>
        <v>0</v>
      </c>
      <c r="AA37" s="139">
        <f t="shared" si="18"/>
        <v>0</v>
      </c>
      <c r="AB37" s="139">
        <f t="shared" si="18"/>
        <v>0</v>
      </c>
      <c r="AC37" s="139">
        <f t="shared" si="18"/>
        <v>0</v>
      </c>
      <c r="AD37" s="139">
        <f t="shared" si="18"/>
        <v>0</v>
      </c>
      <c r="AE37" s="139">
        <f t="shared" si="18"/>
        <v>0</v>
      </c>
      <c r="AF37" s="139">
        <f t="shared" si="18"/>
        <v>0</v>
      </c>
    </row>
    <row r="38" spans="1:32" s="6" customFormat="1" ht="27" customHeight="1" x14ac:dyDescent="0.55000000000000004">
      <c r="A38" s="9"/>
      <c r="B38" s="10"/>
      <c r="C38" s="10"/>
      <c r="D38" s="10"/>
      <c r="E38" s="10"/>
      <c r="F38" s="10"/>
      <c r="G38" s="7"/>
      <c r="H38" s="11"/>
      <c r="I38" s="164"/>
      <c r="J38" s="11"/>
      <c r="K38" s="11"/>
      <c r="L38" s="11"/>
      <c r="M38" s="11"/>
      <c r="N38" s="164"/>
      <c r="O38" s="7"/>
      <c r="P38" s="7"/>
      <c r="Q38" s="72"/>
      <c r="R38" s="12"/>
      <c r="S38" s="164"/>
      <c r="T38" s="11"/>
      <c r="U38" s="164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102" customFormat="1" ht="42" x14ac:dyDescent="0.55000000000000004">
      <c r="A39" s="9"/>
      <c r="B39" s="10"/>
      <c r="C39" s="10"/>
      <c r="D39" s="10"/>
      <c r="E39" s="10"/>
      <c r="F39" s="10"/>
      <c r="G39" s="7"/>
      <c r="H39" s="11"/>
      <c r="I39" s="164"/>
      <c r="J39" s="11"/>
      <c r="K39" s="11"/>
      <c r="L39" s="11"/>
      <c r="M39" s="11"/>
      <c r="N39" s="164"/>
      <c r="O39" s="7"/>
      <c r="P39" s="7"/>
      <c r="Q39" s="72"/>
      <c r="R39" s="12"/>
      <c r="S39" s="164"/>
      <c r="T39" s="11"/>
      <c r="U39" s="164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110" customFormat="1" ht="43.5" hidden="1" customHeight="1" x14ac:dyDescent="0.2">
      <c r="A40" s="92" t="s">
        <v>37</v>
      </c>
      <c r="B40" s="109"/>
      <c r="C40" s="109"/>
      <c r="D40" s="109"/>
      <c r="E40" s="109"/>
      <c r="F40" s="109"/>
      <c r="G40" s="109"/>
      <c r="I40" s="145"/>
      <c r="N40" s="145"/>
      <c r="Q40" s="114"/>
      <c r="R40" s="48"/>
      <c r="S40" s="145"/>
      <c r="U40" s="145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</row>
    <row r="41" spans="1:32" s="105" customFormat="1" ht="43.5" hidden="1" customHeight="1" x14ac:dyDescent="0.2">
      <c r="A41" s="103"/>
      <c r="B41" s="104"/>
      <c r="C41" s="104"/>
      <c r="D41" s="104"/>
      <c r="E41" s="104"/>
      <c r="F41" s="104"/>
      <c r="G41" s="104"/>
      <c r="I41" s="146"/>
      <c r="N41" s="146"/>
      <c r="Q41" s="115"/>
      <c r="R41" s="106"/>
      <c r="S41" s="146"/>
      <c r="U41" s="14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</row>
    <row r="42" spans="1:32" s="6" customFormat="1" ht="141" hidden="1" customHeight="1" x14ac:dyDescent="0.45">
      <c r="A42" s="83"/>
      <c r="B42" s="83"/>
      <c r="C42" s="84"/>
      <c r="D42" s="84"/>
      <c r="E42" s="84"/>
      <c r="F42" s="84"/>
      <c r="G42" s="175"/>
      <c r="H42" s="176"/>
      <c r="I42" s="163"/>
      <c r="J42" s="176"/>
      <c r="K42" s="176"/>
      <c r="L42" s="176"/>
      <c r="M42" s="176"/>
      <c r="N42" s="163"/>
      <c r="O42" s="83"/>
      <c r="P42" s="83"/>
      <c r="Q42" s="150"/>
      <c r="R42" s="151"/>
      <c r="S42" s="163"/>
      <c r="T42" s="176"/>
      <c r="U42" s="163"/>
      <c r="V42" s="86"/>
      <c r="W42" s="151"/>
      <c r="X42" s="85"/>
      <c r="Y42" s="85"/>
      <c r="Z42" s="85"/>
      <c r="AA42" s="85"/>
      <c r="AB42" s="85"/>
      <c r="AC42" s="85"/>
      <c r="AD42" s="151"/>
      <c r="AE42" s="151"/>
      <c r="AF42" s="151"/>
    </row>
    <row r="43" spans="1:32" s="6" customFormat="1" ht="63" hidden="1" customHeight="1" x14ac:dyDescent="0.55000000000000004">
      <c r="A43" s="7"/>
      <c r="B43" s="7"/>
      <c r="C43" s="7"/>
      <c r="D43" s="7"/>
      <c r="E43" s="7"/>
      <c r="F43" s="7"/>
      <c r="H43" s="8"/>
      <c r="I43" s="199"/>
      <c r="J43" s="8"/>
      <c r="K43" s="8"/>
      <c r="L43" s="8"/>
      <c r="M43" s="8"/>
      <c r="N43" s="199"/>
      <c r="O43" s="169"/>
      <c r="P43" s="169"/>
      <c r="Q43" s="172"/>
      <c r="R43" s="169"/>
      <c r="S43" s="199"/>
      <c r="T43" s="8"/>
      <c r="U43" s="199"/>
      <c r="V43" s="96"/>
      <c r="W43" s="96"/>
      <c r="X43" s="96">
        <f t="shared" ref="X43:AF43" si="19">SUM(X42)</f>
        <v>0</v>
      </c>
      <c r="Y43" s="96">
        <f t="shared" si="19"/>
        <v>0</v>
      </c>
      <c r="Z43" s="96">
        <f t="shared" si="19"/>
        <v>0</v>
      </c>
      <c r="AA43" s="96">
        <f t="shared" si="19"/>
        <v>0</v>
      </c>
      <c r="AB43" s="96">
        <f t="shared" si="19"/>
        <v>0</v>
      </c>
      <c r="AC43" s="96"/>
      <c r="AD43" s="96">
        <f t="shared" si="19"/>
        <v>0</v>
      </c>
      <c r="AE43" s="96">
        <f t="shared" si="19"/>
        <v>0</v>
      </c>
      <c r="AF43" s="96">
        <f t="shared" si="19"/>
        <v>0</v>
      </c>
    </row>
    <row r="44" spans="1:32" s="102" customFormat="1" ht="24" hidden="1" customHeight="1" x14ac:dyDescent="0.55000000000000004">
      <c r="A44" s="90"/>
      <c r="B44" s="97"/>
      <c r="C44" s="97"/>
      <c r="D44" s="97"/>
      <c r="E44" s="97"/>
      <c r="F44" s="97"/>
      <c r="G44" s="7"/>
      <c r="H44" s="11"/>
      <c r="I44" s="147"/>
      <c r="J44" s="11"/>
      <c r="K44" s="11"/>
      <c r="L44" s="11"/>
      <c r="M44" s="11"/>
      <c r="N44" s="147"/>
      <c r="O44" s="98"/>
      <c r="P44" s="98"/>
      <c r="Q44" s="100"/>
      <c r="R44" s="97"/>
      <c r="S44" s="147"/>
      <c r="T44" s="11"/>
      <c r="U44" s="14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</row>
    <row r="45" spans="1:32" s="14" customFormat="1" ht="67.5" hidden="1" customHeight="1" x14ac:dyDescent="0.55000000000000004">
      <c r="A45" s="18"/>
      <c r="B45" s="18"/>
      <c r="C45" s="18"/>
      <c r="D45" s="18"/>
      <c r="E45" s="18"/>
      <c r="F45" s="18"/>
      <c r="G45" s="19"/>
      <c r="H45" s="165"/>
      <c r="I45" s="165"/>
      <c r="J45" s="165"/>
      <c r="K45" s="165"/>
      <c r="L45" s="165"/>
      <c r="M45" s="165"/>
      <c r="N45" s="165"/>
      <c r="O45" s="295" t="s">
        <v>19</v>
      </c>
      <c r="P45" s="296"/>
      <c r="Q45" s="296"/>
      <c r="R45" s="296"/>
      <c r="S45" s="165"/>
      <c r="T45" s="165"/>
      <c r="U45" s="165"/>
      <c r="V45" s="139"/>
      <c r="W45" s="139"/>
      <c r="X45" s="139">
        <f t="shared" ref="X45:AF45" si="20">X43</f>
        <v>0</v>
      </c>
      <c r="Y45" s="139">
        <f t="shared" si="20"/>
        <v>0</v>
      </c>
      <c r="Z45" s="139">
        <f t="shared" si="20"/>
        <v>0</v>
      </c>
      <c r="AA45" s="139">
        <f t="shared" si="20"/>
        <v>0</v>
      </c>
      <c r="AB45" s="139">
        <f t="shared" si="20"/>
        <v>0</v>
      </c>
      <c r="AC45" s="139"/>
      <c r="AD45" s="139">
        <f t="shared" si="20"/>
        <v>0</v>
      </c>
      <c r="AE45" s="139">
        <f t="shared" si="20"/>
        <v>0</v>
      </c>
      <c r="AF45" s="139">
        <f t="shared" si="20"/>
        <v>0</v>
      </c>
    </row>
    <row r="46" spans="1:32" s="6" customFormat="1" ht="27" hidden="1" customHeight="1" x14ac:dyDescent="0.55000000000000004">
      <c r="A46" s="9"/>
      <c r="B46" s="10"/>
      <c r="C46" s="10"/>
      <c r="D46" s="10"/>
      <c r="E46" s="10"/>
      <c r="F46" s="10"/>
      <c r="G46" s="7"/>
      <c r="H46" s="11"/>
      <c r="I46" s="164"/>
      <c r="J46" s="11"/>
      <c r="K46" s="11"/>
      <c r="L46" s="11"/>
      <c r="M46" s="11"/>
      <c r="N46" s="164"/>
      <c r="O46" s="7"/>
      <c r="P46" s="7"/>
      <c r="Q46" s="72"/>
      <c r="R46" s="12"/>
      <c r="S46" s="164"/>
      <c r="T46" s="11"/>
      <c r="U46" s="164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s="102" customFormat="1" ht="42" hidden="1" customHeight="1" x14ac:dyDescent="0.55000000000000004">
      <c r="A47" s="9"/>
      <c r="B47" s="10"/>
      <c r="C47" s="10"/>
      <c r="D47" s="10"/>
      <c r="E47" s="10"/>
      <c r="F47" s="10"/>
      <c r="G47" s="7"/>
      <c r="H47" s="11"/>
      <c r="I47" s="164"/>
      <c r="J47" s="11"/>
      <c r="K47" s="11"/>
      <c r="L47" s="11"/>
      <c r="M47" s="11"/>
      <c r="N47" s="164"/>
      <c r="O47" s="7"/>
      <c r="P47" s="7"/>
      <c r="Q47" s="72"/>
      <c r="R47" s="12"/>
      <c r="S47" s="164"/>
      <c r="T47" s="11"/>
      <c r="U47" s="164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s="92" customFormat="1" ht="43.5" customHeight="1" x14ac:dyDescent="0.2">
      <c r="A48" s="207" t="s">
        <v>86</v>
      </c>
      <c r="B48" s="93"/>
      <c r="C48" s="93"/>
      <c r="D48" s="93"/>
      <c r="E48" s="93"/>
      <c r="F48" s="93"/>
      <c r="G48" s="93"/>
      <c r="I48" s="148"/>
      <c r="N48" s="148"/>
      <c r="Q48" s="94"/>
      <c r="R48" s="94"/>
      <c r="S48" s="148"/>
      <c r="U48" s="148"/>
      <c r="V48" s="94"/>
      <c r="W48" s="12"/>
      <c r="X48" s="94"/>
      <c r="Y48" s="94"/>
      <c r="Z48" s="94"/>
      <c r="AA48" s="94"/>
      <c r="AB48" s="94"/>
      <c r="AC48" s="94"/>
      <c r="AD48" s="94"/>
      <c r="AE48" s="94"/>
      <c r="AF48" s="94"/>
    </row>
    <row r="49" spans="1:32" s="105" customFormat="1" ht="43.5" customHeight="1" x14ac:dyDescent="0.2">
      <c r="A49" s="103" t="s">
        <v>29</v>
      </c>
      <c r="B49" s="104"/>
      <c r="C49" s="104"/>
      <c r="D49" s="104"/>
      <c r="E49" s="104"/>
      <c r="F49" s="104"/>
      <c r="G49" s="104"/>
      <c r="I49" s="146"/>
      <c r="N49" s="146"/>
      <c r="Q49" s="106"/>
      <c r="R49" s="106"/>
      <c r="S49" s="146"/>
      <c r="U49" s="14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</row>
    <row r="50" spans="1:32" s="6" customFormat="1" ht="225" customHeight="1" x14ac:dyDescent="0.45">
      <c r="A50" s="83" t="s">
        <v>248</v>
      </c>
      <c r="B50" s="83" t="s">
        <v>139</v>
      </c>
      <c r="C50" s="84" t="s">
        <v>42</v>
      </c>
      <c r="D50" s="84" t="s">
        <v>17</v>
      </c>
      <c r="E50" s="84" t="s">
        <v>17</v>
      </c>
      <c r="F50" s="84" t="s">
        <v>17</v>
      </c>
      <c r="G50" s="121" t="s">
        <v>180</v>
      </c>
      <c r="H50" s="83" t="s">
        <v>36</v>
      </c>
      <c r="I50" s="236"/>
      <c r="J50" s="83">
        <v>1</v>
      </c>
      <c r="K50" s="170">
        <f>V50</f>
        <v>10000000</v>
      </c>
      <c r="L50" s="83"/>
      <c r="M50" s="83"/>
      <c r="N50" s="236"/>
      <c r="O50" s="83" t="s">
        <v>18</v>
      </c>
      <c r="P50" s="83" t="s">
        <v>18</v>
      </c>
      <c r="Q50" s="150" t="s">
        <v>17</v>
      </c>
      <c r="R50" s="151" t="s">
        <v>17</v>
      </c>
      <c r="S50" s="236"/>
      <c r="T50" s="258"/>
      <c r="U50" s="236"/>
      <c r="V50" s="86">
        <f>SUM(W50:AF50)</f>
        <v>10000000</v>
      </c>
      <c r="W50" s="151">
        <v>10000000</v>
      </c>
      <c r="X50" s="151"/>
      <c r="Y50" s="151"/>
      <c r="Z50" s="151"/>
      <c r="AA50" s="151"/>
      <c r="AB50" s="151"/>
      <c r="AC50" s="151"/>
      <c r="AD50" s="151"/>
      <c r="AE50" s="151"/>
      <c r="AF50" s="151"/>
    </row>
    <row r="51" spans="1:32" s="6" customFormat="1" ht="63" customHeight="1" x14ac:dyDescent="0.55000000000000004">
      <c r="A51" s="7"/>
      <c r="B51" s="7"/>
      <c r="C51" s="7"/>
      <c r="D51" s="7"/>
      <c r="E51" s="7"/>
      <c r="F51" s="7"/>
      <c r="H51" s="8"/>
      <c r="I51" s="199"/>
      <c r="J51" s="149">
        <f t="shared" ref="J51:M51" si="21">SUM(J50:J50)</f>
        <v>1</v>
      </c>
      <c r="K51" s="180">
        <f t="shared" si="21"/>
        <v>10000000</v>
      </c>
      <c r="L51" s="149">
        <f t="shared" si="21"/>
        <v>0</v>
      </c>
      <c r="M51" s="180">
        <f t="shared" si="21"/>
        <v>0</v>
      </c>
      <c r="N51" s="199"/>
      <c r="O51" s="169"/>
      <c r="P51" s="8"/>
      <c r="Q51" s="7"/>
      <c r="R51" s="8"/>
      <c r="S51" s="199"/>
      <c r="T51" s="8"/>
      <c r="U51" s="199"/>
      <c r="V51" s="180">
        <f t="shared" ref="V51" si="22">SUM(V50:V50)</f>
        <v>10000000</v>
      </c>
      <c r="W51" s="180">
        <f t="shared" ref="W51:AF51" si="23">SUM(W50:W50)</f>
        <v>10000000</v>
      </c>
      <c r="X51" s="180">
        <f t="shared" si="23"/>
        <v>0</v>
      </c>
      <c r="Y51" s="180">
        <f t="shared" si="23"/>
        <v>0</v>
      </c>
      <c r="Z51" s="180">
        <f t="shared" si="23"/>
        <v>0</v>
      </c>
      <c r="AA51" s="180">
        <f t="shared" si="23"/>
        <v>0</v>
      </c>
      <c r="AB51" s="180">
        <f t="shared" si="23"/>
        <v>0</v>
      </c>
      <c r="AC51" s="180">
        <f t="shared" si="23"/>
        <v>0</v>
      </c>
      <c r="AD51" s="180">
        <f t="shared" si="23"/>
        <v>0</v>
      </c>
      <c r="AE51" s="180">
        <f t="shared" si="23"/>
        <v>0</v>
      </c>
      <c r="AF51" s="180">
        <f t="shared" si="23"/>
        <v>0</v>
      </c>
    </row>
    <row r="52" spans="1:32" s="102" customFormat="1" ht="24" customHeight="1" x14ac:dyDescent="0.55000000000000004">
      <c r="A52" s="90"/>
      <c r="B52" s="97"/>
      <c r="C52" s="97"/>
      <c r="D52" s="97"/>
      <c r="E52" s="97"/>
      <c r="F52" s="97"/>
      <c r="G52" s="19"/>
      <c r="H52" s="8"/>
      <c r="I52" s="147"/>
      <c r="J52" s="97"/>
      <c r="K52" s="97"/>
      <c r="L52" s="97"/>
      <c r="M52" s="97"/>
      <c r="N52" s="147"/>
      <c r="O52" s="98"/>
      <c r="P52" s="98"/>
      <c r="Q52" s="100"/>
      <c r="R52" s="97"/>
      <c r="S52" s="147"/>
      <c r="T52" s="8"/>
      <c r="U52" s="14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</row>
    <row r="53" spans="1:32" s="14" customFormat="1" ht="67.5" customHeight="1" x14ac:dyDescent="0.55000000000000004">
      <c r="A53" s="18"/>
      <c r="B53" s="18"/>
      <c r="C53" s="18"/>
      <c r="D53" s="18"/>
      <c r="E53" s="18"/>
      <c r="F53" s="18"/>
      <c r="G53" s="6"/>
      <c r="H53" s="8"/>
      <c r="I53" s="165"/>
      <c r="J53" s="173">
        <f t="shared" ref="J53:M53" si="24">J51</f>
        <v>1</v>
      </c>
      <c r="K53" s="139">
        <f t="shared" si="24"/>
        <v>10000000</v>
      </c>
      <c r="L53" s="173">
        <f t="shared" si="24"/>
        <v>0</v>
      </c>
      <c r="M53" s="139">
        <f t="shared" si="24"/>
        <v>0</v>
      </c>
      <c r="N53" s="165"/>
      <c r="O53" s="295" t="s">
        <v>19</v>
      </c>
      <c r="P53" s="296"/>
      <c r="Q53" s="296"/>
      <c r="R53" s="297"/>
      <c r="S53" s="165"/>
      <c r="T53" s="8"/>
      <c r="U53" s="165"/>
      <c r="V53" s="139">
        <f t="shared" ref="V53" si="25">V51</f>
        <v>10000000</v>
      </c>
      <c r="W53" s="139">
        <f t="shared" ref="W53:AF53" si="26">W51</f>
        <v>10000000</v>
      </c>
      <c r="X53" s="139">
        <f t="shared" si="26"/>
        <v>0</v>
      </c>
      <c r="Y53" s="139">
        <f t="shared" si="26"/>
        <v>0</v>
      </c>
      <c r="Z53" s="139">
        <f t="shared" si="26"/>
        <v>0</v>
      </c>
      <c r="AA53" s="139">
        <f t="shared" si="26"/>
        <v>0</v>
      </c>
      <c r="AB53" s="139">
        <f t="shared" si="26"/>
        <v>0</v>
      </c>
      <c r="AC53" s="139">
        <f t="shared" si="26"/>
        <v>0</v>
      </c>
      <c r="AD53" s="139">
        <f t="shared" si="26"/>
        <v>0</v>
      </c>
      <c r="AE53" s="139">
        <f t="shared" si="26"/>
        <v>0</v>
      </c>
      <c r="AF53" s="139">
        <f t="shared" si="26"/>
        <v>0</v>
      </c>
    </row>
    <row r="54" spans="1:32" s="6" customFormat="1" ht="27" customHeight="1" x14ac:dyDescent="0.55000000000000004">
      <c r="A54" s="9"/>
      <c r="B54" s="10"/>
      <c r="C54" s="10"/>
      <c r="D54" s="10"/>
      <c r="E54" s="10"/>
      <c r="F54" s="10"/>
      <c r="G54" s="7"/>
      <c r="H54" s="11"/>
      <c r="I54" s="164"/>
      <c r="J54" s="11"/>
      <c r="K54" s="11"/>
      <c r="L54" s="11"/>
      <c r="M54" s="11"/>
      <c r="N54" s="164"/>
      <c r="O54" s="7"/>
      <c r="P54" s="7"/>
      <c r="Q54" s="73"/>
      <c r="R54" s="14"/>
      <c r="S54" s="164"/>
      <c r="T54" s="11"/>
      <c r="U54" s="164"/>
      <c r="V54" s="12"/>
      <c r="W54" s="12"/>
      <c r="X54" s="12"/>
      <c r="Y54" s="12"/>
      <c r="Z54" s="12"/>
      <c r="AA54" s="14"/>
      <c r="AB54" s="14"/>
      <c r="AC54" s="14"/>
      <c r="AD54" s="14"/>
      <c r="AE54" s="12"/>
      <c r="AF54" s="12"/>
    </row>
    <row r="55" spans="1:32" s="102" customFormat="1" ht="42" x14ac:dyDescent="0.55000000000000004">
      <c r="A55" s="9"/>
      <c r="B55" s="10"/>
      <c r="C55" s="10"/>
      <c r="D55" s="10"/>
      <c r="E55" s="10"/>
      <c r="F55" s="10"/>
      <c r="G55" s="7"/>
      <c r="H55" s="11"/>
      <c r="I55" s="164"/>
      <c r="J55" s="11"/>
      <c r="K55" s="11"/>
      <c r="L55" s="11"/>
      <c r="M55" s="11"/>
      <c r="N55" s="164"/>
      <c r="O55" s="15"/>
      <c r="P55" s="7"/>
      <c r="Q55" s="116"/>
      <c r="R55" s="98"/>
      <c r="S55" s="164"/>
      <c r="T55" s="11"/>
      <c r="U55" s="164"/>
      <c r="V55" s="12"/>
      <c r="W55" s="12"/>
      <c r="X55" s="12"/>
      <c r="Y55" s="12"/>
      <c r="Z55" s="12"/>
      <c r="AA55" s="12"/>
      <c r="AB55" s="12"/>
      <c r="AC55" s="12"/>
      <c r="AD55" s="16"/>
      <c r="AE55" s="108"/>
      <c r="AF55" s="12"/>
    </row>
    <row r="56" spans="1:32" s="92" customFormat="1" ht="43.5" customHeight="1" x14ac:dyDescent="0.2">
      <c r="A56" s="207" t="s">
        <v>157</v>
      </c>
      <c r="B56" s="93"/>
      <c r="C56" s="93"/>
      <c r="D56" s="93"/>
      <c r="E56" s="93"/>
      <c r="F56" s="93"/>
      <c r="G56" s="93"/>
      <c r="I56" s="148"/>
      <c r="N56" s="148"/>
      <c r="Q56" s="94"/>
      <c r="R56" s="94"/>
      <c r="S56" s="148"/>
      <c r="U56" s="148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</row>
    <row r="57" spans="1:32" s="6" customFormat="1" ht="225" customHeight="1" x14ac:dyDescent="0.45">
      <c r="A57" s="83" t="s">
        <v>249</v>
      </c>
      <c r="B57" s="83" t="s">
        <v>139</v>
      </c>
      <c r="C57" s="84" t="s">
        <v>42</v>
      </c>
      <c r="D57" s="84" t="s">
        <v>17</v>
      </c>
      <c r="E57" s="84" t="s">
        <v>17</v>
      </c>
      <c r="F57" s="84" t="s">
        <v>17</v>
      </c>
      <c r="G57" s="121" t="s">
        <v>323</v>
      </c>
      <c r="H57" s="83" t="s">
        <v>36</v>
      </c>
      <c r="I57" s="236"/>
      <c r="J57" s="83">
        <v>1</v>
      </c>
      <c r="K57" s="170">
        <f>V57</f>
        <v>9900000</v>
      </c>
      <c r="L57" s="83"/>
      <c r="M57" s="83"/>
      <c r="N57" s="236"/>
      <c r="O57" s="83" t="s">
        <v>18</v>
      </c>
      <c r="P57" s="83" t="s">
        <v>18</v>
      </c>
      <c r="Q57" s="150" t="s">
        <v>17</v>
      </c>
      <c r="R57" s="151" t="s">
        <v>17</v>
      </c>
      <c r="S57" s="236"/>
      <c r="T57" s="258"/>
      <c r="U57" s="236"/>
      <c r="V57" s="86">
        <f>SUM(W57:AF57)</f>
        <v>9900000</v>
      </c>
      <c r="W57" s="151"/>
      <c r="X57" s="151">
        <v>9900000</v>
      </c>
      <c r="Y57" s="151"/>
      <c r="Z57" s="151"/>
      <c r="AA57" s="151"/>
      <c r="AB57" s="151"/>
      <c r="AC57" s="151"/>
      <c r="AD57" s="151"/>
      <c r="AE57" s="151"/>
      <c r="AF57" s="151"/>
    </row>
    <row r="58" spans="1:32" s="6" customFormat="1" ht="63" customHeight="1" x14ac:dyDescent="0.55000000000000004">
      <c r="A58" s="7"/>
      <c r="B58" s="7"/>
      <c r="C58" s="7"/>
      <c r="D58" s="7"/>
      <c r="E58" s="7"/>
      <c r="F58" s="7"/>
      <c r="H58" s="8"/>
      <c r="I58" s="199"/>
      <c r="J58" s="149">
        <f t="shared" ref="J58:M58" si="27">SUM(J57:J57)</f>
        <v>1</v>
      </c>
      <c r="K58" s="180">
        <f t="shared" si="27"/>
        <v>9900000</v>
      </c>
      <c r="L58" s="149">
        <f t="shared" si="27"/>
        <v>0</v>
      </c>
      <c r="M58" s="180">
        <f t="shared" si="27"/>
        <v>0</v>
      </c>
      <c r="N58" s="199"/>
      <c r="O58" s="169"/>
      <c r="P58" s="8"/>
      <c r="Q58" s="7"/>
      <c r="R58" s="8"/>
      <c r="S58" s="199"/>
      <c r="T58" s="8"/>
      <c r="U58" s="199"/>
      <c r="V58" s="180">
        <f t="shared" ref="V58" si="28">SUM(V57:V57)</f>
        <v>9900000</v>
      </c>
      <c r="W58" s="180">
        <f t="shared" ref="W58:AF58" si="29">SUM(W57:W57)</f>
        <v>0</v>
      </c>
      <c r="X58" s="180">
        <f t="shared" si="29"/>
        <v>9900000</v>
      </c>
      <c r="Y58" s="180">
        <f t="shared" si="29"/>
        <v>0</v>
      </c>
      <c r="Z58" s="180">
        <f t="shared" si="29"/>
        <v>0</v>
      </c>
      <c r="AA58" s="180">
        <f t="shared" si="29"/>
        <v>0</v>
      </c>
      <c r="AB58" s="180">
        <f t="shared" si="29"/>
        <v>0</v>
      </c>
      <c r="AC58" s="180">
        <f t="shared" si="29"/>
        <v>0</v>
      </c>
      <c r="AD58" s="180">
        <f t="shared" si="29"/>
        <v>0</v>
      </c>
      <c r="AE58" s="180">
        <f t="shared" si="29"/>
        <v>0</v>
      </c>
      <c r="AF58" s="180">
        <f t="shared" si="29"/>
        <v>0</v>
      </c>
    </row>
    <row r="59" spans="1:32" s="102" customFormat="1" ht="24" customHeight="1" x14ac:dyDescent="0.55000000000000004">
      <c r="A59" s="90"/>
      <c r="B59" s="97"/>
      <c r="C59" s="97"/>
      <c r="D59" s="97"/>
      <c r="E59" s="97"/>
      <c r="F59" s="97"/>
      <c r="G59" s="19"/>
      <c r="H59" s="8"/>
      <c r="I59" s="147"/>
      <c r="J59" s="97"/>
      <c r="K59" s="97"/>
      <c r="L59" s="97"/>
      <c r="M59" s="97"/>
      <c r="N59" s="147"/>
      <c r="O59" s="98"/>
      <c r="P59" s="98"/>
      <c r="Q59" s="100"/>
      <c r="R59" s="97"/>
      <c r="S59" s="147"/>
      <c r="T59" s="8"/>
      <c r="U59" s="14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</row>
    <row r="60" spans="1:32" s="14" customFormat="1" ht="67.5" customHeight="1" x14ac:dyDescent="0.55000000000000004">
      <c r="A60" s="18"/>
      <c r="B60" s="18"/>
      <c r="C60" s="18"/>
      <c r="D60" s="18"/>
      <c r="E60" s="18"/>
      <c r="F60" s="18"/>
      <c r="G60" s="6"/>
      <c r="H60" s="8"/>
      <c r="I60" s="165"/>
      <c r="J60" s="173">
        <f t="shared" ref="J60:M60" si="30">J58</f>
        <v>1</v>
      </c>
      <c r="K60" s="139">
        <f t="shared" si="30"/>
        <v>9900000</v>
      </c>
      <c r="L60" s="173">
        <f t="shared" si="30"/>
        <v>0</v>
      </c>
      <c r="M60" s="139">
        <f t="shared" si="30"/>
        <v>0</v>
      </c>
      <c r="N60" s="165"/>
      <c r="O60" s="295" t="s">
        <v>19</v>
      </c>
      <c r="P60" s="296"/>
      <c r="Q60" s="296"/>
      <c r="R60" s="297"/>
      <c r="S60" s="165"/>
      <c r="T60" s="8"/>
      <c r="U60" s="165"/>
      <c r="V60" s="139">
        <f t="shared" ref="V60" si="31">V58</f>
        <v>9900000</v>
      </c>
      <c r="W60" s="139">
        <f t="shared" ref="W60:AF60" si="32">W58</f>
        <v>0</v>
      </c>
      <c r="X60" s="139">
        <f t="shared" si="32"/>
        <v>9900000</v>
      </c>
      <c r="Y60" s="139">
        <f t="shared" si="32"/>
        <v>0</v>
      </c>
      <c r="Z60" s="139">
        <f t="shared" si="32"/>
        <v>0</v>
      </c>
      <c r="AA60" s="139">
        <f t="shared" si="32"/>
        <v>0</v>
      </c>
      <c r="AB60" s="139">
        <f t="shared" si="32"/>
        <v>0</v>
      </c>
      <c r="AC60" s="139">
        <f t="shared" si="32"/>
        <v>0</v>
      </c>
      <c r="AD60" s="139">
        <f t="shared" si="32"/>
        <v>0</v>
      </c>
      <c r="AE60" s="139">
        <f t="shared" si="32"/>
        <v>0</v>
      </c>
      <c r="AF60" s="139">
        <f t="shared" si="32"/>
        <v>0</v>
      </c>
    </row>
    <row r="61" spans="1:32" s="6" customFormat="1" ht="27" customHeight="1" x14ac:dyDescent="0.55000000000000004">
      <c r="A61" s="9"/>
      <c r="B61" s="10"/>
      <c r="C61" s="10"/>
      <c r="D61" s="10"/>
      <c r="E61" s="10"/>
      <c r="F61" s="10"/>
      <c r="G61" s="7"/>
      <c r="H61" s="11"/>
      <c r="I61" s="164"/>
      <c r="J61" s="11"/>
      <c r="K61" s="11"/>
      <c r="L61" s="11"/>
      <c r="M61" s="11"/>
      <c r="N61" s="164"/>
      <c r="O61" s="7"/>
      <c r="P61" s="7"/>
      <c r="Q61" s="73"/>
      <c r="R61" s="14"/>
      <c r="S61" s="164"/>
      <c r="T61" s="11"/>
      <c r="U61" s="164"/>
      <c r="V61" s="12"/>
      <c r="W61" s="12"/>
      <c r="X61" s="12"/>
      <c r="Y61" s="12"/>
      <c r="Z61" s="12"/>
      <c r="AA61" s="14"/>
      <c r="AB61" s="14"/>
      <c r="AC61" s="14"/>
      <c r="AD61" s="14"/>
      <c r="AE61" s="12"/>
      <c r="AF61" s="12"/>
    </row>
    <row r="62" spans="1:32" s="102" customFormat="1" ht="42" x14ac:dyDescent="0.55000000000000004">
      <c r="A62" s="9"/>
      <c r="B62" s="10"/>
      <c r="C62" s="10"/>
      <c r="D62" s="10"/>
      <c r="E62" s="10"/>
      <c r="F62" s="10"/>
      <c r="G62" s="7"/>
      <c r="H62" s="11"/>
      <c r="I62" s="164"/>
      <c r="J62" s="11"/>
      <c r="K62" s="11"/>
      <c r="L62" s="11"/>
      <c r="M62" s="11"/>
      <c r="N62" s="164"/>
      <c r="O62" s="15"/>
      <c r="P62" s="7"/>
      <c r="Q62" s="116"/>
      <c r="R62" s="98"/>
      <c r="S62" s="164"/>
      <c r="T62" s="11"/>
      <c r="U62" s="164"/>
      <c r="V62" s="12"/>
      <c r="W62" s="12"/>
      <c r="X62" s="12"/>
      <c r="Y62" s="12"/>
      <c r="Z62" s="12"/>
      <c r="AA62" s="12"/>
      <c r="AB62" s="12"/>
      <c r="AC62" s="12"/>
      <c r="AD62" s="16"/>
      <c r="AE62" s="108"/>
      <c r="AF62" s="12"/>
    </row>
    <row r="63" spans="1:32" s="209" customFormat="1" ht="43.5" customHeight="1" x14ac:dyDescent="0.2">
      <c r="A63" s="207" t="s">
        <v>204</v>
      </c>
      <c r="B63" s="208"/>
      <c r="C63" s="208"/>
      <c r="D63" s="208"/>
      <c r="E63" s="208"/>
      <c r="F63" s="208"/>
      <c r="G63" s="208"/>
      <c r="I63" s="210"/>
      <c r="N63" s="210"/>
      <c r="Q63" s="211"/>
      <c r="R63" s="212"/>
      <c r="S63" s="210"/>
      <c r="U63" s="210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</row>
    <row r="64" spans="1:32" s="105" customFormat="1" ht="47.25" x14ac:dyDescent="0.2">
      <c r="A64" s="103" t="s">
        <v>172</v>
      </c>
      <c r="B64" s="104"/>
      <c r="C64" s="104"/>
      <c r="D64" s="104"/>
      <c r="E64" s="104"/>
      <c r="F64" s="104"/>
      <c r="G64" s="104"/>
      <c r="I64" s="146"/>
      <c r="N64" s="146"/>
      <c r="Q64" s="115"/>
      <c r="R64" s="106"/>
      <c r="S64" s="146"/>
      <c r="U64" s="14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</row>
    <row r="65" spans="1:32" s="6" customFormat="1" ht="234" customHeight="1" x14ac:dyDescent="0.45">
      <c r="A65" s="83" t="s">
        <v>250</v>
      </c>
      <c r="B65" s="83" t="s">
        <v>174</v>
      </c>
      <c r="C65" s="84" t="s">
        <v>42</v>
      </c>
      <c r="D65" s="84" t="s">
        <v>175</v>
      </c>
      <c r="E65" s="84" t="s">
        <v>40</v>
      </c>
      <c r="F65" s="84" t="s">
        <v>55</v>
      </c>
      <c r="G65" s="121" t="s">
        <v>324</v>
      </c>
      <c r="H65" s="86" t="s">
        <v>124</v>
      </c>
      <c r="I65" s="237"/>
      <c r="J65" s="250"/>
      <c r="K65" s="86"/>
      <c r="L65" s="83">
        <v>1</v>
      </c>
      <c r="M65" s="170">
        <f>V65</f>
        <v>1000000</v>
      </c>
      <c r="N65" s="237"/>
      <c r="O65" s="83" t="s">
        <v>156</v>
      </c>
      <c r="P65" s="83" t="s">
        <v>18</v>
      </c>
      <c r="Q65" s="150" t="s">
        <v>191</v>
      </c>
      <c r="R65" s="151" t="s">
        <v>161</v>
      </c>
      <c r="S65" s="237"/>
      <c r="T65" s="239"/>
      <c r="U65" s="237"/>
      <c r="V65" s="86">
        <f>SUM(W65:AF65)</f>
        <v>1000000</v>
      </c>
      <c r="W65" s="151"/>
      <c r="X65" s="85">
        <v>700000</v>
      </c>
      <c r="Y65" s="85">
        <v>300000</v>
      </c>
      <c r="Z65" s="85"/>
      <c r="AA65" s="85"/>
      <c r="AB65" s="85"/>
      <c r="AC65" s="85"/>
      <c r="AD65" s="85"/>
      <c r="AE65" s="151"/>
      <c r="AF65" s="151"/>
    </row>
    <row r="66" spans="1:32" s="6" customFormat="1" ht="63" customHeight="1" x14ac:dyDescent="0.55000000000000004">
      <c r="A66" s="7"/>
      <c r="B66" s="7"/>
      <c r="C66" s="7"/>
      <c r="D66" s="7"/>
      <c r="E66" s="7"/>
      <c r="F66" s="7"/>
      <c r="H66" s="8"/>
      <c r="I66" s="199"/>
      <c r="J66" s="149">
        <f t="shared" ref="J66:M66" si="33">SUM(J65)</f>
        <v>0</v>
      </c>
      <c r="K66" s="96">
        <f t="shared" si="33"/>
        <v>0</v>
      </c>
      <c r="L66" s="149">
        <f t="shared" si="33"/>
        <v>1</v>
      </c>
      <c r="M66" s="96">
        <f t="shared" si="33"/>
        <v>1000000</v>
      </c>
      <c r="N66" s="199"/>
      <c r="O66" s="169"/>
      <c r="P66" s="169"/>
      <c r="Q66" s="172"/>
      <c r="R66" s="169"/>
      <c r="S66" s="199"/>
      <c r="T66" s="8"/>
      <c r="U66" s="199"/>
      <c r="V66" s="96">
        <f>SUM(V65)</f>
        <v>1000000</v>
      </c>
      <c r="W66" s="96">
        <f t="shared" ref="W66:AF66" si="34">SUM(W65)</f>
        <v>0</v>
      </c>
      <c r="X66" s="96">
        <f t="shared" si="34"/>
        <v>700000</v>
      </c>
      <c r="Y66" s="96">
        <f t="shared" si="34"/>
        <v>300000</v>
      </c>
      <c r="Z66" s="96">
        <f t="shared" si="34"/>
        <v>0</v>
      </c>
      <c r="AA66" s="96">
        <f t="shared" si="34"/>
        <v>0</v>
      </c>
      <c r="AB66" s="96">
        <f t="shared" si="34"/>
        <v>0</v>
      </c>
      <c r="AC66" s="96">
        <f t="shared" si="34"/>
        <v>0</v>
      </c>
      <c r="AD66" s="96">
        <f t="shared" si="34"/>
        <v>0</v>
      </c>
      <c r="AE66" s="96">
        <f t="shared" si="34"/>
        <v>0</v>
      </c>
      <c r="AF66" s="96">
        <f t="shared" si="34"/>
        <v>0</v>
      </c>
    </row>
    <row r="67" spans="1:32" s="105" customFormat="1" ht="47.25" x14ac:dyDescent="0.2">
      <c r="A67" s="103" t="s">
        <v>173</v>
      </c>
      <c r="B67" s="104"/>
      <c r="C67" s="104"/>
      <c r="D67" s="104"/>
      <c r="E67" s="104"/>
      <c r="F67" s="104"/>
      <c r="G67" s="104"/>
      <c r="I67" s="146"/>
      <c r="N67" s="146"/>
      <c r="Q67" s="115"/>
      <c r="R67" s="106"/>
      <c r="S67" s="146"/>
      <c r="U67" s="14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</row>
    <row r="68" spans="1:32" s="6" customFormat="1" ht="188.25" customHeight="1" x14ac:dyDescent="0.45">
      <c r="A68" s="83" t="s">
        <v>251</v>
      </c>
      <c r="B68" s="83" t="s">
        <v>56</v>
      </c>
      <c r="C68" s="84" t="s">
        <v>57</v>
      </c>
      <c r="D68" s="84" t="s">
        <v>132</v>
      </c>
      <c r="E68" s="84" t="s">
        <v>79</v>
      </c>
      <c r="F68" s="84" t="s">
        <v>55</v>
      </c>
      <c r="G68" s="121" t="s">
        <v>130</v>
      </c>
      <c r="H68" s="83" t="s">
        <v>36</v>
      </c>
      <c r="I68" s="237"/>
      <c r="J68" s="83">
        <v>1</v>
      </c>
      <c r="K68" s="170">
        <f>V68</f>
        <v>19700000</v>
      </c>
      <c r="L68" s="83"/>
      <c r="M68" s="83"/>
      <c r="N68" s="237"/>
      <c r="O68" s="150" t="s">
        <v>18</v>
      </c>
      <c r="P68" s="150" t="s">
        <v>18</v>
      </c>
      <c r="Q68" s="150" t="s">
        <v>195</v>
      </c>
      <c r="R68" s="151" t="s">
        <v>161</v>
      </c>
      <c r="S68" s="237"/>
      <c r="T68" s="256"/>
      <c r="U68" s="237"/>
      <c r="V68" s="86">
        <f t="shared" ref="V68:V78" si="35">SUM(W68:AF68)</f>
        <v>19700000</v>
      </c>
      <c r="W68" s="151"/>
      <c r="X68" s="85">
        <v>9129417.5899999999</v>
      </c>
      <c r="Y68" s="85">
        <v>2952820.3499999978</v>
      </c>
      <c r="Z68" s="85"/>
      <c r="AA68" s="85"/>
      <c r="AB68" s="85"/>
      <c r="AC68" s="85">
        <f>3670582.41+400000</f>
        <v>4070582.41</v>
      </c>
      <c r="AD68" s="85">
        <v>3547179.6500000022</v>
      </c>
      <c r="AE68" s="151"/>
      <c r="AF68" s="151"/>
    </row>
    <row r="69" spans="1:32" s="6" customFormat="1" ht="185.25" customHeight="1" x14ac:dyDescent="0.45">
      <c r="A69" s="83" t="s">
        <v>252</v>
      </c>
      <c r="B69" s="83" t="s">
        <v>56</v>
      </c>
      <c r="C69" s="84" t="s">
        <v>42</v>
      </c>
      <c r="D69" s="84" t="s">
        <v>132</v>
      </c>
      <c r="E69" s="84" t="s">
        <v>40</v>
      </c>
      <c r="F69" s="84" t="s">
        <v>55</v>
      </c>
      <c r="G69" s="121" t="s">
        <v>140</v>
      </c>
      <c r="H69" s="83" t="s">
        <v>142</v>
      </c>
      <c r="I69" s="237"/>
      <c r="J69" s="83"/>
      <c r="K69" s="83"/>
      <c r="L69" s="83">
        <v>1</v>
      </c>
      <c r="M69" s="170">
        <f>V69</f>
        <v>5174831.4399999995</v>
      </c>
      <c r="N69" s="237"/>
      <c r="O69" s="83" t="s">
        <v>18</v>
      </c>
      <c r="P69" s="83" t="s">
        <v>18</v>
      </c>
      <c r="Q69" s="84" t="s">
        <v>44</v>
      </c>
      <c r="R69" s="151" t="s">
        <v>161</v>
      </c>
      <c r="S69" s="237"/>
      <c r="T69" s="256"/>
      <c r="U69" s="237"/>
      <c r="V69" s="86">
        <f t="shared" si="35"/>
        <v>5174831.4399999995</v>
      </c>
      <c r="W69" s="151"/>
      <c r="X69" s="85">
        <v>3744029.6499999994</v>
      </c>
      <c r="Y69" s="85"/>
      <c r="Z69" s="85"/>
      <c r="AA69" s="85"/>
      <c r="AB69" s="85"/>
      <c r="AC69" s="85">
        <v>1430801.79</v>
      </c>
      <c r="AD69" s="85"/>
      <c r="AE69" s="151"/>
      <c r="AF69" s="151"/>
    </row>
    <row r="70" spans="1:32" s="6" customFormat="1" ht="145.5" customHeight="1" x14ac:dyDescent="0.45">
      <c r="A70" s="83" t="s">
        <v>253</v>
      </c>
      <c r="B70" s="83" t="s">
        <v>56</v>
      </c>
      <c r="C70" s="84" t="s">
        <v>42</v>
      </c>
      <c r="D70" s="84" t="s">
        <v>132</v>
      </c>
      <c r="E70" s="84" t="s">
        <v>40</v>
      </c>
      <c r="F70" s="84" t="s">
        <v>55</v>
      </c>
      <c r="G70" s="121" t="s">
        <v>136</v>
      </c>
      <c r="H70" s="83" t="s">
        <v>34</v>
      </c>
      <c r="I70" s="237"/>
      <c r="J70" s="83">
        <v>1</v>
      </c>
      <c r="K70" s="170">
        <f>V70</f>
        <v>1930884.83</v>
      </c>
      <c r="L70" s="83"/>
      <c r="M70" s="83"/>
      <c r="N70" s="237"/>
      <c r="O70" s="150" t="s">
        <v>18</v>
      </c>
      <c r="P70" s="150" t="s">
        <v>18</v>
      </c>
      <c r="Q70" s="84" t="s">
        <v>202</v>
      </c>
      <c r="R70" s="151" t="s">
        <v>17</v>
      </c>
      <c r="S70" s="237"/>
      <c r="T70" s="256"/>
      <c r="U70" s="237"/>
      <c r="V70" s="86">
        <f t="shared" si="35"/>
        <v>1930884.83</v>
      </c>
      <c r="W70" s="151"/>
      <c r="X70" s="85">
        <v>976854.45</v>
      </c>
      <c r="Y70" s="85"/>
      <c r="Z70" s="85"/>
      <c r="AA70" s="85"/>
      <c r="AB70" s="85"/>
      <c r="AC70" s="85">
        <f>643145.55+310884.83</f>
        <v>954030.38000000012</v>
      </c>
      <c r="AD70" s="85"/>
      <c r="AE70" s="151"/>
      <c r="AF70" s="151"/>
    </row>
    <row r="71" spans="1:32" s="6" customFormat="1" ht="140.25" customHeight="1" x14ac:dyDescent="0.45">
      <c r="A71" s="83" t="s">
        <v>254</v>
      </c>
      <c r="B71" s="83" t="s">
        <v>56</v>
      </c>
      <c r="C71" s="84" t="s">
        <v>42</v>
      </c>
      <c r="D71" s="84" t="s">
        <v>132</v>
      </c>
      <c r="E71" s="84" t="s">
        <v>40</v>
      </c>
      <c r="F71" s="84" t="s">
        <v>55</v>
      </c>
      <c r="G71" s="121" t="s">
        <v>158</v>
      </c>
      <c r="H71" s="83" t="s">
        <v>124</v>
      </c>
      <c r="I71" s="237"/>
      <c r="J71" s="83"/>
      <c r="K71" s="83"/>
      <c r="L71" s="83">
        <v>1</v>
      </c>
      <c r="M71" s="170">
        <f t="shared" ref="M71:M74" si="36">V71</f>
        <v>8640000</v>
      </c>
      <c r="N71" s="237"/>
      <c r="O71" s="83" t="s">
        <v>156</v>
      </c>
      <c r="P71" s="83" t="s">
        <v>18</v>
      </c>
      <c r="Q71" s="84" t="s">
        <v>191</v>
      </c>
      <c r="R71" s="151" t="s">
        <v>161</v>
      </c>
      <c r="S71" s="237"/>
      <c r="T71" s="256"/>
      <c r="U71" s="237"/>
      <c r="V71" s="86">
        <f t="shared" si="35"/>
        <v>8640000</v>
      </c>
      <c r="W71" s="151"/>
      <c r="X71" s="85">
        <v>6048000</v>
      </c>
      <c r="Y71" s="85"/>
      <c r="Z71" s="85"/>
      <c r="AA71" s="85"/>
      <c r="AB71" s="85"/>
      <c r="AC71" s="85">
        <v>501170.98</v>
      </c>
      <c r="AD71" s="85">
        <v>2090829.02</v>
      </c>
      <c r="AE71" s="151"/>
      <c r="AF71" s="151"/>
    </row>
    <row r="72" spans="1:32" s="6" customFormat="1" ht="140.25" customHeight="1" x14ac:dyDescent="0.45">
      <c r="A72" s="83" t="s">
        <v>255</v>
      </c>
      <c r="B72" s="83" t="s">
        <v>56</v>
      </c>
      <c r="C72" s="84" t="s">
        <v>42</v>
      </c>
      <c r="D72" s="84" t="s">
        <v>132</v>
      </c>
      <c r="E72" s="84" t="s">
        <v>40</v>
      </c>
      <c r="F72" s="84" t="s">
        <v>55</v>
      </c>
      <c r="G72" s="121" t="s">
        <v>159</v>
      </c>
      <c r="H72" s="83" t="s">
        <v>124</v>
      </c>
      <c r="I72" s="237"/>
      <c r="J72" s="83"/>
      <c r="K72" s="83"/>
      <c r="L72" s="83">
        <v>1</v>
      </c>
      <c r="M72" s="170">
        <f t="shared" si="36"/>
        <v>11880000</v>
      </c>
      <c r="N72" s="237"/>
      <c r="O72" s="83" t="s">
        <v>156</v>
      </c>
      <c r="P72" s="83" t="s">
        <v>18</v>
      </c>
      <c r="Q72" s="84" t="s">
        <v>191</v>
      </c>
      <c r="R72" s="151" t="s">
        <v>161</v>
      </c>
      <c r="S72" s="237"/>
      <c r="T72" s="256"/>
      <c r="U72" s="237"/>
      <c r="V72" s="86">
        <f t="shared" si="35"/>
        <v>11880000</v>
      </c>
      <c r="W72" s="151"/>
      <c r="X72" s="85">
        <v>8769770.9700000007</v>
      </c>
      <c r="Y72" s="85"/>
      <c r="Z72" s="85"/>
      <c r="AA72" s="85"/>
      <c r="AB72" s="85"/>
      <c r="AC72" s="85">
        <v>590229.03</v>
      </c>
      <c r="AD72" s="85">
        <v>2520000</v>
      </c>
      <c r="AE72" s="151"/>
      <c r="AF72" s="151"/>
    </row>
    <row r="73" spans="1:32" s="6" customFormat="1" ht="140.25" customHeight="1" x14ac:dyDescent="0.45">
      <c r="A73" s="83" t="s">
        <v>256</v>
      </c>
      <c r="B73" s="83" t="s">
        <v>56</v>
      </c>
      <c r="C73" s="84" t="s">
        <v>42</v>
      </c>
      <c r="D73" s="84" t="s">
        <v>132</v>
      </c>
      <c r="E73" s="84" t="s">
        <v>40</v>
      </c>
      <c r="F73" s="84" t="s">
        <v>55</v>
      </c>
      <c r="G73" s="121" t="s">
        <v>325</v>
      </c>
      <c r="H73" s="83" t="s">
        <v>124</v>
      </c>
      <c r="I73" s="237"/>
      <c r="J73" s="83"/>
      <c r="K73" s="83"/>
      <c r="L73" s="83">
        <v>1</v>
      </c>
      <c r="M73" s="170">
        <f t="shared" si="36"/>
        <v>9000000</v>
      </c>
      <c r="N73" s="237"/>
      <c r="O73" s="83" t="s">
        <v>156</v>
      </c>
      <c r="P73" s="83" t="s">
        <v>18</v>
      </c>
      <c r="Q73" s="84" t="s">
        <v>191</v>
      </c>
      <c r="R73" s="151" t="s">
        <v>161</v>
      </c>
      <c r="S73" s="237"/>
      <c r="T73" s="256"/>
      <c r="U73" s="237"/>
      <c r="V73" s="86">
        <f t="shared" si="35"/>
        <v>9000000</v>
      </c>
      <c r="W73" s="151"/>
      <c r="X73" s="85">
        <v>8362446.6200000001</v>
      </c>
      <c r="Y73" s="85"/>
      <c r="Z73" s="85"/>
      <c r="AA73" s="85"/>
      <c r="AB73" s="85"/>
      <c r="AC73" s="85">
        <v>637553.38</v>
      </c>
      <c r="AD73" s="85"/>
      <c r="AE73" s="151"/>
      <c r="AF73" s="151"/>
    </row>
    <row r="74" spans="1:32" s="6" customFormat="1" ht="140.25" customHeight="1" x14ac:dyDescent="0.45">
      <c r="A74" s="83" t="s">
        <v>257</v>
      </c>
      <c r="B74" s="83" t="s">
        <v>56</v>
      </c>
      <c r="C74" s="84" t="s">
        <v>42</v>
      </c>
      <c r="D74" s="84" t="s">
        <v>132</v>
      </c>
      <c r="E74" s="84" t="s">
        <v>40</v>
      </c>
      <c r="F74" s="84" t="s">
        <v>55</v>
      </c>
      <c r="G74" s="121" t="s">
        <v>160</v>
      </c>
      <c r="H74" s="83" t="s">
        <v>124</v>
      </c>
      <c r="I74" s="237"/>
      <c r="J74" s="83"/>
      <c r="K74" s="83"/>
      <c r="L74" s="83">
        <v>1</v>
      </c>
      <c r="M74" s="170">
        <f t="shared" si="36"/>
        <v>1500000</v>
      </c>
      <c r="N74" s="237"/>
      <c r="O74" s="83" t="s">
        <v>156</v>
      </c>
      <c r="P74" s="83" t="s">
        <v>18</v>
      </c>
      <c r="Q74" s="84" t="s">
        <v>191</v>
      </c>
      <c r="R74" s="151" t="s">
        <v>161</v>
      </c>
      <c r="S74" s="237"/>
      <c r="T74" s="256"/>
      <c r="U74" s="237"/>
      <c r="V74" s="86">
        <f t="shared" si="35"/>
        <v>1500000</v>
      </c>
      <c r="W74" s="151"/>
      <c r="X74" s="85">
        <v>1383844.53</v>
      </c>
      <c r="Y74" s="85"/>
      <c r="Z74" s="85"/>
      <c r="AA74" s="85"/>
      <c r="AB74" s="85"/>
      <c r="AC74" s="85">
        <v>116155.47</v>
      </c>
      <c r="AD74" s="85"/>
      <c r="AE74" s="151"/>
      <c r="AF74" s="151"/>
    </row>
    <row r="75" spans="1:32" s="6" customFormat="1" ht="223.5" customHeight="1" x14ac:dyDescent="0.45">
      <c r="A75" s="83" t="s">
        <v>258</v>
      </c>
      <c r="B75" s="83" t="s">
        <v>56</v>
      </c>
      <c r="C75" s="84" t="s">
        <v>42</v>
      </c>
      <c r="D75" s="84" t="s">
        <v>132</v>
      </c>
      <c r="E75" s="84" t="s">
        <v>40</v>
      </c>
      <c r="F75" s="84" t="s">
        <v>55</v>
      </c>
      <c r="G75" s="121" t="s">
        <v>205</v>
      </c>
      <c r="H75" s="83" t="s">
        <v>34</v>
      </c>
      <c r="I75" s="237"/>
      <c r="J75" s="83">
        <v>1</v>
      </c>
      <c r="K75" s="170">
        <f t="shared" ref="K75:K76" si="37">V75</f>
        <v>4515000</v>
      </c>
      <c r="L75" s="83"/>
      <c r="M75" s="83"/>
      <c r="N75" s="237"/>
      <c r="O75" s="83" t="s">
        <v>35</v>
      </c>
      <c r="P75" s="83" t="s">
        <v>18</v>
      </c>
      <c r="Q75" s="84" t="s">
        <v>44</v>
      </c>
      <c r="R75" s="151" t="s">
        <v>161</v>
      </c>
      <c r="S75" s="237"/>
      <c r="T75" s="256"/>
      <c r="U75" s="237"/>
      <c r="V75" s="86">
        <f t="shared" ref="V75" si="38">SUM(W75:AF75)</f>
        <v>4515000</v>
      </c>
      <c r="W75" s="151"/>
      <c r="X75" s="85">
        <v>3393109.85</v>
      </c>
      <c r="Y75" s="85"/>
      <c r="Z75" s="85"/>
      <c r="AA75" s="85"/>
      <c r="AB75" s="85"/>
      <c r="AC75" s="85">
        <v>1121890.1499999999</v>
      </c>
      <c r="AD75" s="85"/>
      <c r="AE75" s="151"/>
      <c r="AF75" s="151"/>
    </row>
    <row r="76" spans="1:32" s="6" customFormat="1" ht="223.5" customHeight="1" x14ac:dyDescent="0.45">
      <c r="A76" s="83" t="s">
        <v>259</v>
      </c>
      <c r="B76" s="83" t="s">
        <v>56</v>
      </c>
      <c r="C76" s="84" t="s">
        <v>42</v>
      </c>
      <c r="D76" s="84" t="s">
        <v>132</v>
      </c>
      <c r="E76" s="84" t="s">
        <v>40</v>
      </c>
      <c r="F76" s="84" t="s">
        <v>55</v>
      </c>
      <c r="G76" s="121" t="s">
        <v>131</v>
      </c>
      <c r="H76" s="83" t="s">
        <v>34</v>
      </c>
      <c r="I76" s="237"/>
      <c r="J76" s="83">
        <v>1</v>
      </c>
      <c r="K76" s="170">
        <f t="shared" si="37"/>
        <v>825168.55999999982</v>
      </c>
      <c r="L76" s="83"/>
      <c r="M76" s="83"/>
      <c r="N76" s="237"/>
      <c r="O76" s="83" t="s">
        <v>35</v>
      </c>
      <c r="P76" s="83" t="s">
        <v>18</v>
      </c>
      <c r="Q76" s="84" t="s">
        <v>44</v>
      </c>
      <c r="R76" s="151" t="s">
        <v>161</v>
      </c>
      <c r="S76" s="237"/>
      <c r="T76" s="256"/>
      <c r="U76" s="237"/>
      <c r="V76" s="86">
        <f t="shared" si="35"/>
        <v>825168.55999999982</v>
      </c>
      <c r="W76" s="151"/>
      <c r="X76" s="85">
        <v>574773.35999999987</v>
      </c>
      <c r="Y76" s="85"/>
      <c r="Z76" s="85"/>
      <c r="AA76" s="85"/>
      <c r="AB76" s="85"/>
      <c r="AC76" s="85">
        <v>250395.2</v>
      </c>
      <c r="AD76" s="85"/>
      <c r="AE76" s="151"/>
      <c r="AF76" s="151"/>
    </row>
    <row r="77" spans="1:32" s="6" customFormat="1" ht="140.25" customHeight="1" x14ac:dyDescent="0.45">
      <c r="A77" s="83" t="s">
        <v>260</v>
      </c>
      <c r="B77" s="83" t="s">
        <v>56</v>
      </c>
      <c r="C77" s="84" t="s">
        <v>42</v>
      </c>
      <c r="D77" s="84" t="s">
        <v>132</v>
      </c>
      <c r="E77" s="84" t="s">
        <v>40</v>
      </c>
      <c r="F77" s="84" t="s">
        <v>55</v>
      </c>
      <c r="G77" s="121" t="s">
        <v>129</v>
      </c>
      <c r="H77" s="83" t="s">
        <v>124</v>
      </c>
      <c r="I77" s="237"/>
      <c r="J77" s="83"/>
      <c r="K77" s="83"/>
      <c r="L77" s="83">
        <v>1</v>
      </c>
      <c r="M77" s="170">
        <f t="shared" ref="M77:M78" si="39">V77</f>
        <v>4700000</v>
      </c>
      <c r="N77" s="237"/>
      <c r="O77" s="83" t="s">
        <v>156</v>
      </c>
      <c r="P77" s="83" t="s">
        <v>18</v>
      </c>
      <c r="Q77" s="84" t="s">
        <v>191</v>
      </c>
      <c r="R77" s="151" t="s">
        <v>161</v>
      </c>
      <c r="S77" s="237"/>
      <c r="T77" s="256"/>
      <c r="U77" s="237"/>
      <c r="V77" s="86">
        <f t="shared" si="35"/>
        <v>4700000</v>
      </c>
      <c r="W77" s="151"/>
      <c r="X77" s="85">
        <v>3573434.85</v>
      </c>
      <c r="Y77" s="85"/>
      <c r="Z77" s="85"/>
      <c r="AA77" s="85"/>
      <c r="AB77" s="85"/>
      <c r="AC77" s="85">
        <v>1126565.1499999999</v>
      </c>
      <c r="AD77" s="85"/>
      <c r="AE77" s="151"/>
      <c r="AF77" s="151"/>
    </row>
    <row r="78" spans="1:32" s="6" customFormat="1" ht="180.75" customHeight="1" x14ac:dyDescent="0.45">
      <c r="A78" s="83" t="s">
        <v>261</v>
      </c>
      <c r="B78" s="83" t="s">
        <v>56</v>
      </c>
      <c r="C78" s="84" t="s">
        <v>42</v>
      </c>
      <c r="D78" s="84" t="s">
        <v>132</v>
      </c>
      <c r="E78" s="84" t="s">
        <v>40</v>
      </c>
      <c r="F78" s="84" t="s">
        <v>55</v>
      </c>
      <c r="G78" s="242" t="s">
        <v>326</v>
      </c>
      <c r="H78" s="83" t="s">
        <v>124</v>
      </c>
      <c r="I78" s="237"/>
      <c r="J78" s="83"/>
      <c r="K78" s="83"/>
      <c r="L78" s="83">
        <v>1</v>
      </c>
      <c r="M78" s="170">
        <f t="shared" si="39"/>
        <v>5000000</v>
      </c>
      <c r="N78" s="237"/>
      <c r="O78" s="83" t="s">
        <v>156</v>
      </c>
      <c r="P78" s="83" t="s">
        <v>18</v>
      </c>
      <c r="Q78" s="84" t="s">
        <v>191</v>
      </c>
      <c r="R78" s="151" t="s">
        <v>161</v>
      </c>
      <c r="S78" s="237"/>
      <c r="T78" s="256"/>
      <c r="U78" s="237"/>
      <c r="V78" s="86">
        <f t="shared" si="35"/>
        <v>5000000</v>
      </c>
      <c r="W78" s="151"/>
      <c r="X78" s="85">
        <v>4549373.9400000004</v>
      </c>
      <c r="Y78" s="85"/>
      <c r="Z78" s="85"/>
      <c r="AA78" s="85"/>
      <c r="AB78" s="85"/>
      <c r="AC78" s="85">
        <v>450626.06</v>
      </c>
      <c r="AD78" s="85"/>
      <c r="AE78" s="151"/>
      <c r="AF78" s="151"/>
    </row>
    <row r="79" spans="1:32" s="6" customFormat="1" ht="63" customHeight="1" x14ac:dyDescent="0.55000000000000004">
      <c r="A79" s="7"/>
      <c r="B79" s="7"/>
      <c r="C79" s="7"/>
      <c r="D79" s="7"/>
      <c r="E79" s="7"/>
      <c r="F79" s="7"/>
      <c r="H79" s="8"/>
      <c r="I79" s="199"/>
      <c r="J79" s="149">
        <f t="shared" ref="J79:M79" si="40">SUM(J68:J78)</f>
        <v>4</v>
      </c>
      <c r="K79" s="96">
        <f t="shared" si="40"/>
        <v>26971053.389999997</v>
      </c>
      <c r="L79" s="149">
        <f t="shared" si="40"/>
        <v>7</v>
      </c>
      <c r="M79" s="96">
        <f t="shared" si="40"/>
        <v>45894831.439999998</v>
      </c>
      <c r="N79" s="199"/>
      <c r="O79" s="169"/>
      <c r="P79" s="169"/>
      <c r="Q79" s="172"/>
      <c r="R79" s="169"/>
      <c r="S79" s="199"/>
      <c r="T79" s="8"/>
      <c r="U79" s="199"/>
      <c r="V79" s="96">
        <f>SUM(V68:V78)</f>
        <v>72865884.829999998</v>
      </c>
      <c r="W79" s="96">
        <f t="shared" ref="W79:AF79" si="41">SUM(W68:W78)</f>
        <v>0</v>
      </c>
      <c r="X79" s="96">
        <f t="shared" si="41"/>
        <v>50505055.809999995</v>
      </c>
      <c r="Y79" s="96">
        <f t="shared" si="41"/>
        <v>2952820.3499999978</v>
      </c>
      <c r="Z79" s="96">
        <f t="shared" si="41"/>
        <v>0</v>
      </c>
      <c r="AA79" s="96">
        <f t="shared" si="41"/>
        <v>0</v>
      </c>
      <c r="AB79" s="96">
        <f t="shared" si="41"/>
        <v>0</v>
      </c>
      <c r="AC79" s="96">
        <f t="shared" si="41"/>
        <v>11250000</v>
      </c>
      <c r="AD79" s="96">
        <f t="shared" si="41"/>
        <v>8158008.6700000018</v>
      </c>
      <c r="AE79" s="96">
        <f t="shared" si="41"/>
        <v>0</v>
      </c>
      <c r="AF79" s="96">
        <f t="shared" si="41"/>
        <v>0</v>
      </c>
    </row>
    <row r="80" spans="1:32" s="102" customFormat="1" ht="24" customHeight="1" x14ac:dyDescent="0.55000000000000004">
      <c r="A80" s="90"/>
      <c r="B80" s="97"/>
      <c r="C80" s="97"/>
      <c r="D80" s="97"/>
      <c r="E80" s="122"/>
      <c r="F80" s="232"/>
      <c r="G80" s="7"/>
      <c r="H80" s="11"/>
      <c r="I80" s="147"/>
      <c r="J80" s="97"/>
      <c r="K80" s="97"/>
      <c r="L80" s="97"/>
      <c r="M80" s="97"/>
      <c r="N80" s="147"/>
      <c r="O80" s="98"/>
      <c r="P80" s="98"/>
      <c r="Q80" s="100"/>
      <c r="R80" s="97"/>
      <c r="S80" s="147"/>
      <c r="T80" s="11"/>
      <c r="U80" s="14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</row>
    <row r="81" spans="1:32" s="14" customFormat="1" ht="67.5" customHeight="1" x14ac:dyDescent="0.55000000000000004">
      <c r="A81" s="18"/>
      <c r="B81" s="18"/>
      <c r="C81" s="18"/>
      <c r="D81" s="18"/>
      <c r="E81" s="234"/>
      <c r="F81" s="233"/>
      <c r="G81" s="19"/>
      <c r="H81" s="165"/>
      <c r="I81" s="165"/>
      <c r="J81" s="173">
        <f t="shared" ref="J81:M81" si="42">J79+J66</f>
        <v>4</v>
      </c>
      <c r="K81" s="139">
        <f t="shared" si="42"/>
        <v>26971053.389999997</v>
      </c>
      <c r="L81" s="173">
        <f t="shared" si="42"/>
        <v>8</v>
      </c>
      <c r="M81" s="139">
        <f t="shared" si="42"/>
        <v>46894831.439999998</v>
      </c>
      <c r="N81" s="165"/>
      <c r="O81" s="295" t="s">
        <v>19</v>
      </c>
      <c r="P81" s="296"/>
      <c r="Q81" s="296"/>
      <c r="R81" s="297"/>
      <c r="S81" s="165"/>
      <c r="T81" s="165"/>
      <c r="U81" s="165"/>
      <c r="V81" s="139">
        <f>V79+V66</f>
        <v>73865884.829999998</v>
      </c>
      <c r="W81" s="139">
        <f t="shared" ref="W81:AF81" si="43">W79+W66</f>
        <v>0</v>
      </c>
      <c r="X81" s="139">
        <f t="shared" si="43"/>
        <v>51205055.809999995</v>
      </c>
      <c r="Y81" s="139">
        <f t="shared" si="43"/>
        <v>3252820.3499999978</v>
      </c>
      <c r="Z81" s="139">
        <f t="shared" si="43"/>
        <v>0</v>
      </c>
      <c r="AA81" s="139">
        <f t="shared" si="43"/>
        <v>0</v>
      </c>
      <c r="AB81" s="139">
        <f t="shared" si="43"/>
        <v>0</v>
      </c>
      <c r="AC81" s="139">
        <f t="shared" si="43"/>
        <v>11250000</v>
      </c>
      <c r="AD81" s="139">
        <f t="shared" si="43"/>
        <v>8158008.6700000018</v>
      </c>
      <c r="AE81" s="139">
        <f t="shared" si="43"/>
        <v>0</v>
      </c>
      <c r="AF81" s="139">
        <f t="shared" si="43"/>
        <v>0</v>
      </c>
    </row>
    <row r="82" spans="1:32" s="6" customFormat="1" ht="27" customHeight="1" x14ac:dyDescent="0.55000000000000004">
      <c r="A82" s="9"/>
      <c r="B82" s="10"/>
      <c r="C82" s="10"/>
      <c r="D82" s="10"/>
      <c r="E82" s="235"/>
      <c r="F82" s="10"/>
      <c r="G82" s="7"/>
      <c r="H82" s="11"/>
      <c r="I82" s="164"/>
      <c r="J82" s="11"/>
      <c r="K82" s="11"/>
      <c r="L82" s="11"/>
      <c r="M82" s="11"/>
      <c r="N82" s="164"/>
      <c r="O82" s="7"/>
      <c r="P82" s="7"/>
      <c r="Q82" s="72"/>
      <c r="R82" s="12"/>
      <c r="S82" s="164"/>
      <c r="T82" s="11"/>
      <c r="U82" s="164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1:32" s="102" customFormat="1" ht="47.25" x14ac:dyDescent="0.55000000000000004">
      <c r="A83" s="9"/>
      <c r="B83" s="10"/>
      <c r="C83" s="10"/>
      <c r="D83" s="10"/>
      <c r="E83" s="10"/>
      <c r="F83" s="10"/>
      <c r="G83" s="7"/>
      <c r="H83" s="11"/>
      <c r="I83" s="164"/>
      <c r="J83" s="11"/>
      <c r="K83" s="11"/>
      <c r="L83" s="11"/>
      <c r="M83" s="11"/>
      <c r="N83" s="164"/>
      <c r="O83" s="7"/>
      <c r="P83" s="7"/>
      <c r="Q83" s="72"/>
      <c r="R83" s="12"/>
      <c r="S83" s="164"/>
      <c r="T83" s="11"/>
      <c r="U83" s="164"/>
      <c r="V83" s="12"/>
      <c r="W83" s="12"/>
      <c r="X83" s="12"/>
      <c r="Y83" s="12"/>
      <c r="Z83" s="22"/>
      <c r="AA83" s="22"/>
      <c r="AB83" s="22"/>
      <c r="AC83" s="179"/>
      <c r="AD83" s="12"/>
      <c r="AE83" s="12"/>
      <c r="AF83" s="12"/>
    </row>
    <row r="84" spans="1:32" s="110" customFormat="1" ht="43.5" customHeight="1" x14ac:dyDescent="0.2">
      <c r="A84" s="207" t="s">
        <v>206</v>
      </c>
      <c r="B84" s="109"/>
      <c r="C84" s="109"/>
      <c r="D84" s="109"/>
      <c r="E84" s="109"/>
      <c r="F84" s="109"/>
      <c r="G84" s="109"/>
      <c r="I84" s="145"/>
      <c r="N84" s="145"/>
      <c r="Q84" s="114"/>
      <c r="R84" s="48"/>
      <c r="S84" s="145"/>
      <c r="U84" s="145"/>
      <c r="V84" s="48"/>
      <c r="W84" s="107"/>
      <c r="X84" s="107"/>
      <c r="Y84" s="107"/>
      <c r="Z84" s="107"/>
      <c r="AA84" s="107"/>
      <c r="AC84" s="179"/>
      <c r="AD84" s="48"/>
      <c r="AE84" s="48"/>
      <c r="AF84" s="48"/>
    </row>
    <row r="85" spans="1:32" s="105" customFormat="1" ht="43.5" customHeight="1" x14ac:dyDescent="0.2">
      <c r="A85" s="103" t="s">
        <v>69</v>
      </c>
      <c r="B85" s="104"/>
      <c r="C85" s="104"/>
      <c r="D85" s="104"/>
      <c r="E85" s="104"/>
      <c r="F85" s="104"/>
      <c r="G85" s="104"/>
      <c r="I85" s="146"/>
      <c r="N85" s="146"/>
      <c r="Q85" s="115"/>
      <c r="R85" s="106"/>
      <c r="S85" s="146"/>
      <c r="U85" s="14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</row>
    <row r="86" spans="1:32" s="6" customFormat="1" ht="183" customHeight="1" x14ac:dyDescent="0.45">
      <c r="A86" s="83" t="s">
        <v>262</v>
      </c>
      <c r="B86" s="83" t="s">
        <v>104</v>
      </c>
      <c r="C86" s="84" t="s">
        <v>62</v>
      </c>
      <c r="D86" s="84" t="s">
        <v>155</v>
      </c>
      <c r="E86" s="84" t="s">
        <v>154</v>
      </c>
      <c r="F86" s="84" t="s">
        <v>39</v>
      </c>
      <c r="G86" s="121" t="s">
        <v>162</v>
      </c>
      <c r="H86" s="83" t="s">
        <v>181</v>
      </c>
      <c r="I86" s="237"/>
      <c r="J86" s="83"/>
      <c r="K86" s="83"/>
      <c r="L86" s="83">
        <v>1</v>
      </c>
      <c r="M86" s="170">
        <f t="shared" ref="M86:M90" si="44">V86</f>
        <v>1191783.44</v>
      </c>
      <c r="N86" s="237"/>
      <c r="O86" s="83" t="s">
        <v>41</v>
      </c>
      <c r="P86" s="83" t="s">
        <v>18</v>
      </c>
      <c r="Q86" s="84" t="s">
        <v>44</v>
      </c>
      <c r="R86" s="151" t="s">
        <v>193</v>
      </c>
      <c r="S86" s="237"/>
      <c r="T86" s="257"/>
      <c r="U86" s="237"/>
      <c r="V86" s="86">
        <f>SUM(W86:AF86)</f>
        <v>1191783.44</v>
      </c>
      <c r="W86" s="151"/>
      <c r="X86" s="85">
        <v>595891.72</v>
      </c>
      <c r="Y86" s="85">
        <v>595891.72</v>
      </c>
      <c r="Z86" s="85"/>
      <c r="AA86" s="85"/>
      <c r="AB86" s="85"/>
      <c r="AC86" s="85"/>
      <c r="AD86" s="151"/>
      <c r="AE86" s="151"/>
      <c r="AF86" s="151"/>
    </row>
    <row r="87" spans="1:32" s="6" customFormat="1" ht="140.25" customHeight="1" x14ac:dyDescent="0.45">
      <c r="A87" s="83" t="s">
        <v>263</v>
      </c>
      <c r="B87" s="83" t="s">
        <v>104</v>
      </c>
      <c r="C87" s="84" t="s">
        <v>62</v>
      </c>
      <c r="D87" s="84" t="s">
        <v>155</v>
      </c>
      <c r="E87" s="84" t="s">
        <v>154</v>
      </c>
      <c r="F87" s="84" t="s">
        <v>39</v>
      </c>
      <c r="G87" s="121" t="s">
        <v>163</v>
      </c>
      <c r="H87" s="83" t="s">
        <v>194</v>
      </c>
      <c r="I87" s="237"/>
      <c r="J87" s="83"/>
      <c r="K87" s="83"/>
      <c r="L87" s="83">
        <v>1</v>
      </c>
      <c r="M87" s="170">
        <f t="shared" si="44"/>
        <v>172553.8</v>
      </c>
      <c r="N87" s="237"/>
      <c r="O87" s="83" t="s">
        <v>41</v>
      </c>
      <c r="P87" s="83" t="s">
        <v>18</v>
      </c>
      <c r="Q87" s="84" t="s">
        <v>44</v>
      </c>
      <c r="R87" s="151" t="s">
        <v>21</v>
      </c>
      <c r="S87" s="237"/>
      <c r="T87" s="257"/>
      <c r="U87" s="237"/>
      <c r="V87" s="86">
        <f>SUM(W87:AF87)</f>
        <v>172553.8</v>
      </c>
      <c r="W87" s="151"/>
      <c r="X87" s="85">
        <v>86276.9</v>
      </c>
      <c r="Y87" s="85">
        <v>86276.9</v>
      </c>
      <c r="Z87" s="85"/>
      <c r="AA87" s="85"/>
      <c r="AB87" s="85"/>
      <c r="AC87" s="85"/>
      <c r="AD87" s="151"/>
      <c r="AE87" s="151"/>
      <c r="AF87" s="151"/>
    </row>
    <row r="88" spans="1:32" s="6" customFormat="1" ht="178.15" customHeight="1" x14ac:dyDescent="0.45">
      <c r="A88" s="83" t="s">
        <v>264</v>
      </c>
      <c r="B88" s="83" t="s">
        <v>104</v>
      </c>
      <c r="C88" s="84" t="s">
        <v>62</v>
      </c>
      <c r="D88" s="84" t="s">
        <v>155</v>
      </c>
      <c r="E88" s="84" t="s">
        <v>154</v>
      </c>
      <c r="F88" s="84" t="s">
        <v>39</v>
      </c>
      <c r="G88" s="121" t="s">
        <v>164</v>
      </c>
      <c r="H88" s="83" t="s">
        <v>167</v>
      </c>
      <c r="I88" s="237"/>
      <c r="J88" s="83"/>
      <c r="K88" s="83"/>
      <c r="L88" s="83">
        <v>1</v>
      </c>
      <c r="M88" s="170">
        <f t="shared" si="44"/>
        <v>470866.92999999993</v>
      </c>
      <c r="N88" s="237"/>
      <c r="O88" s="83" t="s">
        <v>41</v>
      </c>
      <c r="P88" s="83" t="s">
        <v>18</v>
      </c>
      <c r="Q88" s="84" t="s">
        <v>44</v>
      </c>
      <c r="R88" s="151" t="s">
        <v>21</v>
      </c>
      <c r="S88" s="237"/>
      <c r="T88" s="257"/>
      <c r="U88" s="237"/>
      <c r="V88" s="86">
        <f>SUM(W88:AF88)</f>
        <v>470866.92999999993</v>
      </c>
      <c r="W88" s="151"/>
      <c r="X88" s="85">
        <v>235433.46499999997</v>
      </c>
      <c r="Y88" s="85">
        <v>235433.46499999997</v>
      </c>
      <c r="Z88" s="85"/>
      <c r="AA88" s="85"/>
      <c r="AB88" s="85"/>
      <c r="AC88" s="85"/>
      <c r="AD88" s="151"/>
      <c r="AE88" s="151"/>
      <c r="AF88" s="151"/>
    </row>
    <row r="89" spans="1:32" s="6" customFormat="1" ht="159" customHeight="1" x14ac:dyDescent="0.45">
      <c r="A89" s="83" t="s">
        <v>265</v>
      </c>
      <c r="B89" s="83" t="s">
        <v>104</v>
      </c>
      <c r="C89" s="84" t="s">
        <v>62</v>
      </c>
      <c r="D89" s="84" t="s">
        <v>155</v>
      </c>
      <c r="E89" s="84" t="s">
        <v>154</v>
      </c>
      <c r="F89" s="84" t="s">
        <v>39</v>
      </c>
      <c r="G89" s="121" t="s">
        <v>165</v>
      </c>
      <c r="H89" s="83" t="s">
        <v>168</v>
      </c>
      <c r="I89" s="237"/>
      <c r="J89" s="83"/>
      <c r="K89" s="83"/>
      <c r="L89" s="83">
        <v>1</v>
      </c>
      <c r="M89" s="170">
        <f t="shared" si="44"/>
        <v>345511.45</v>
      </c>
      <c r="N89" s="237"/>
      <c r="O89" s="83" t="s">
        <v>41</v>
      </c>
      <c r="P89" s="83" t="s">
        <v>18</v>
      </c>
      <c r="Q89" s="84" t="s">
        <v>44</v>
      </c>
      <c r="R89" s="151" t="s">
        <v>193</v>
      </c>
      <c r="S89" s="237"/>
      <c r="T89" s="257"/>
      <c r="U89" s="237"/>
      <c r="V89" s="86">
        <f>SUM(W89:AF89)</f>
        <v>345511.45</v>
      </c>
      <c r="W89" s="151"/>
      <c r="X89" s="85">
        <v>172755.72500000001</v>
      </c>
      <c r="Y89" s="85">
        <v>172755.72500000001</v>
      </c>
      <c r="Z89" s="85"/>
      <c r="AA89" s="85"/>
      <c r="AB89" s="85"/>
      <c r="AC89" s="85"/>
      <c r="AD89" s="151"/>
      <c r="AE89" s="151"/>
      <c r="AF89" s="151"/>
    </row>
    <row r="90" spans="1:32" s="6" customFormat="1" ht="156" customHeight="1" x14ac:dyDescent="0.45">
      <c r="A90" s="83" t="s">
        <v>266</v>
      </c>
      <c r="B90" s="83" t="s">
        <v>104</v>
      </c>
      <c r="C90" s="84" t="s">
        <v>62</v>
      </c>
      <c r="D90" s="84" t="s">
        <v>155</v>
      </c>
      <c r="E90" s="84" t="s">
        <v>154</v>
      </c>
      <c r="F90" s="84" t="s">
        <v>39</v>
      </c>
      <c r="G90" s="121" t="s">
        <v>166</v>
      </c>
      <c r="H90" s="83" t="s">
        <v>169</v>
      </c>
      <c r="I90" s="237"/>
      <c r="J90" s="83"/>
      <c r="K90" s="83"/>
      <c r="L90" s="83">
        <v>1</v>
      </c>
      <c r="M90" s="170">
        <f t="shared" si="44"/>
        <v>746215.82</v>
      </c>
      <c r="N90" s="237"/>
      <c r="O90" s="83" t="s">
        <v>41</v>
      </c>
      <c r="P90" s="83" t="s">
        <v>18</v>
      </c>
      <c r="Q90" s="84" t="s">
        <v>44</v>
      </c>
      <c r="R90" s="151" t="s">
        <v>193</v>
      </c>
      <c r="S90" s="237"/>
      <c r="T90" s="257"/>
      <c r="U90" s="237"/>
      <c r="V90" s="86">
        <f>SUM(W90:AF90)</f>
        <v>746215.82</v>
      </c>
      <c r="W90" s="151"/>
      <c r="X90" s="85">
        <f>373107.91+36534.2799999997</f>
        <v>409642.18999999965</v>
      </c>
      <c r="Y90" s="85">
        <f>373107.91-36534.2799999997</f>
        <v>336573.6300000003</v>
      </c>
      <c r="Z90" s="85"/>
      <c r="AA90" s="85"/>
      <c r="AB90" s="85"/>
      <c r="AC90" s="85"/>
      <c r="AD90" s="151"/>
      <c r="AE90" s="151"/>
      <c r="AF90" s="151"/>
    </row>
    <row r="91" spans="1:32" s="6" customFormat="1" ht="63" customHeight="1" x14ac:dyDescent="0.55000000000000004">
      <c r="A91" s="7"/>
      <c r="B91" s="7"/>
      <c r="C91" s="7"/>
      <c r="D91" s="7"/>
      <c r="E91" s="7"/>
      <c r="F91" s="7"/>
      <c r="G91" s="7"/>
      <c r="H91" s="8"/>
      <c r="I91" s="199"/>
      <c r="J91" s="149">
        <f t="shared" ref="J91:M91" si="45">SUM(J86:J90)</f>
        <v>0</v>
      </c>
      <c r="K91" s="96">
        <f t="shared" si="45"/>
        <v>0</v>
      </c>
      <c r="L91" s="149">
        <f t="shared" si="45"/>
        <v>5</v>
      </c>
      <c r="M91" s="96">
        <f t="shared" si="45"/>
        <v>2926931.44</v>
      </c>
      <c r="N91" s="199"/>
      <c r="O91" s="169"/>
      <c r="P91" s="8"/>
      <c r="Q91" s="7"/>
      <c r="R91" s="8"/>
      <c r="S91" s="199"/>
      <c r="T91" s="8"/>
      <c r="U91" s="199"/>
      <c r="V91" s="96">
        <f>SUM(V86:V90)</f>
        <v>2926931.44</v>
      </c>
      <c r="W91" s="96">
        <f t="shared" ref="W91:AF91" si="46">SUM(W86:W90)</f>
        <v>0</v>
      </c>
      <c r="X91" s="96">
        <f t="shared" si="46"/>
        <v>1499999.9999999998</v>
      </c>
      <c r="Y91" s="96">
        <f t="shared" si="46"/>
        <v>1426931.4400000004</v>
      </c>
      <c r="Z91" s="96">
        <f t="shared" si="46"/>
        <v>0</v>
      </c>
      <c r="AA91" s="96">
        <f t="shared" si="46"/>
        <v>0</v>
      </c>
      <c r="AB91" s="96">
        <f t="shared" si="46"/>
        <v>0</v>
      </c>
      <c r="AC91" s="96">
        <f t="shared" si="46"/>
        <v>0</v>
      </c>
      <c r="AD91" s="96">
        <f t="shared" si="46"/>
        <v>0</v>
      </c>
      <c r="AE91" s="96">
        <f t="shared" si="46"/>
        <v>0</v>
      </c>
      <c r="AF91" s="96">
        <f t="shared" si="46"/>
        <v>0</v>
      </c>
    </row>
    <row r="92" spans="1:32" s="6" customFormat="1" ht="27" customHeight="1" x14ac:dyDescent="0.55000000000000004">
      <c r="A92" s="9"/>
      <c r="B92" s="10"/>
      <c r="C92" s="10"/>
      <c r="D92" s="10"/>
      <c r="E92" s="10"/>
      <c r="F92" s="10"/>
      <c r="G92" s="7"/>
      <c r="H92" s="11"/>
      <c r="I92" s="164"/>
      <c r="J92" s="10"/>
      <c r="K92" s="13"/>
      <c r="L92" s="10"/>
      <c r="M92" s="13"/>
      <c r="N92" s="164"/>
      <c r="O92" s="98"/>
      <c r="P92" s="98"/>
      <c r="Q92" s="100"/>
      <c r="R92" s="97"/>
      <c r="S92" s="164"/>
      <c r="T92" s="11"/>
      <c r="U92" s="164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s="14" customFormat="1" ht="67.5" customHeight="1" x14ac:dyDescent="0.55000000000000004">
      <c r="A93" s="18"/>
      <c r="B93" s="18"/>
      <c r="C93" s="18"/>
      <c r="D93" s="18"/>
      <c r="E93" s="18"/>
      <c r="F93" s="18"/>
      <c r="G93" s="19"/>
      <c r="H93" s="165"/>
      <c r="I93" s="165"/>
      <c r="J93" s="173">
        <f t="shared" ref="J93:M93" si="47">J91</f>
        <v>0</v>
      </c>
      <c r="K93" s="139">
        <f t="shared" si="47"/>
        <v>0</v>
      </c>
      <c r="L93" s="173">
        <f t="shared" si="47"/>
        <v>5</v>
      </c>
      <c r="M93" s="139">
        <f t="shared" si="47"/>
        <v>2926931.44</v>
      </c>
      <c r="N93" s="165"/>
      <c r="O93" s="295" t="s">
        <v>19</v>
      </c>
      <c r="P93" s="296"/>
      <c r="Q93" s="296"/>
      <c r="R93" s="297"/>
      <c r="S93" s="165"/>
      <c r="T93" s="165"/>
      <c r="U93" s="165"/>
      <c r="V93" s="139">
        <f>V91</f>
        <v>2926931.44</v>
      </c>
      <c r="W93" s="139">
        <f t="shared" ref="W93:AF93" si="48">W91</f>
        <v>0</v>
      </c>
      <c r="X93" s="139">
        <f t="shared" si="48"/>
        <v>1499999.9999999998</v>
      </c>
      <c r="Y93" s="139">
        <f t="shared" si="48"/>
        <v>1426931.4400000004</v>
      </c>
      <c r="Z93" s="139">
        <f t="shared" si="48"/>
        <v>0</v>
      </c>
      <c r="AA93" s="139">
        <f t="shared" si="48"/>
        <v>0</v>
      </c>
      <c r="AB93" s="139">
        <f t="shared" si="48"/>
        <v>0</v>
      </c>
      <c r="AC93" s="139">
        <f t="shared" si="48"/>
        <v>0</v>
      </c>
      <c r="AD93" s="139">
        <f t="shared" si="48"/>
        <v>0</v>
      </c>
      <c r="AE93" s="139">
        <f t="shared" si="48"/>
        <v>0</v>
      </c>
      <c r="AF93" s="139">
        <f t="shared" si="48"/>
        <v>0</v>
      </c>
    </row>
    <row r="94" spans="1:32" s="6" customFormat="1" ht="27" customHeight="1" x14ac:dyDescent="0.55000000000000004">
      <c r="A94" s="9"/>
      <c r="B94" s="10"/>
      <c r="C94" s="10"/>
      <c r="D94" s="10"/>
      <c r="E94" s="10"/>
      <c r="F94" s="10"/>
      <c r="G94" s="7"/>
      <c r="H94" s="11"/>
      <c r="I94" s="164"/>
      <c r="J94" s="11"/>
      <c r="K94" s="11"/>
      <c r="L94" s="11"/>
      <c r="M94" s="11"/>
      <c r="N94" s="164"/>
      <c r="O94" s="7"/>
      <c r="P94" s="7"/>
      <c r="Q94" s="72"/>
      <c r="R94" s="12"/>
      <c r="S94" s="164"/>
      <c r="T94" s="11"/>
      <c r="U94" s="164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spans="1:32" s="102" customFormat="1" ht="42" x14ac:dyDescent="0.55000000000000004">
      <c r="A95" s="9"/>
      <c r="B95" s="10"/>
      <c r="C95" s="10"/>
      <c r="D95" s="10"/>
      <c r="E95" s="10"/>
      <c r="F95" s="10"/>
      <c r="G95" s="7"/>
      <c r="H95" s="11"/>
      <c r="I95" s="164"/>
      <c r="J95" s="11"/>
      <c r="K95" s="11"/>
      <c r="L95" s="11"/>
      <c r="M95" s="11"/>
      <c r="N95" s="164"/>
      <c r="O95" s="7"/>
      <c r="P95" s="7"/>
      <c r="Q95" s="72"/>
      <c r="R95" s="12"/>
      <c r="S95" s="164"/>
      <c r="T95" s="11"/>
      <c r="U95" s="164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</row>
    <row r="96" spans="1:32" s="110" customFormat="1" ht="43.5" customHeight="1" x14ac:dyDescent="0.2">
      <c r="A96" s="207" t="s">
        <v>141</v>
      </c>
      <c r="B96" s="109"/>
      <c r="C96" s="109"/>
      <c r="D96" s="109"/>
      <c r="E96" s="109"/>
      <c r="F96" s="109"/>
      <c r="G96" s="109"/>
      <c r="I96" s="145"/>
      <c r="N96" s="145"/>
      <c r="Q96" s="114"/>
      <c r="R96" s="48"/>
      <c r="S96" s="145"/>
      <c r="U96" s="145"/>
      <c r="V96" s="48"/>
      <c r="W96" s="48"/>
      <c r="X96" s="48"/>
      <c r="Y96" s="106"/>
      <c r="Z96" s="48"/>
      <c r="AA96" s="48"/>
      <c r="AB96" s="48"/>
      <c r="AC96" s="48"/>
      <c r="AD96" s="48"/>
      <c r="AE96" s="48"/>
      <c r="AF96" s="48"/>
    </row>
    <row r="97" spans="1:32" s="105" customFormat="1" ht="43.5" customHeight="1" x14ac:dyDescent="0.2">
      <c r="A97" s="103" t="s">
        <v>30</v>
      </c>
      <c r="B97" s="104"/>
      <c r="C97" s="104"/>
      <c r="D97" s="104"/>
      <c r="E97" s="104"/>
      <c r="F97" s="104"/>
      <c r="G97" s="104"/>
      <c r="I97" s="146"/>
      <c r="N97" s="146"/>
      <c r="Q97" s="115"/>
      <c r="R97" s="106"/>
      <c r="S97" s="146"/>
      <c r="U97" s="14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</row>
    <row r="98" spans="1:32" s="6" customFormat="1" ht="185.25" customHeight="1" x14ac:dyDescent="0.45">
      <c r="A98" s="83" t="s">
        <v>267</v>
      </c>
      <c r="B98" s="83" t="s">
        <v>170</v>
      </c>
      <c r="C98" s="84" t="s">
        <v>58</v>
      </c>
      <c r="D98" s="84" t="s">
        <v>171</v>
      </c>
      <c r="E98" s="84" t="s">
        <v>40</v>
      </c>
      <c r="F98" s="84" t="s">
        <v>39</v>
      </c>
      <c r="G98" s="83" t="s">
        <v>186</v>
      </c>
      <c r="H98" s="83" t="s">
        <v>123</v>
      </c>
      <c r="I98" s="237"/>
      <c r="J98" s="83"/>
      <c r="K98" s="83"/>
      <c r="L98" s="83">
        <v>1</v>
      </c>
      <c r="M98" s="170">
        <f>V98</f>
        <v>4800000</v>
      </c>
      <c r="N98" s="237"/>
      <c r="O98" s="83" t="s">
        <v>188</v>
      </c>
      <c r="P98" s="83" t="s">
        <v>18</v>
      </c>
      <c r="Q98" s="150" t="s">
        <v>189</v>
      </c>
      <c r="R98" s="151" t="s">
        <v>161</v>
      </c>
      <c r="S98" s="237"/>
      <c r="T98" s="257"/>
      <c r="U98" s="237"/>
      <c r="V98" s="86">
        <f>SUM(W98:AF98)</f>
        <v>4800000</v>
      </c>
      <c r="W98" s="151"/>
      <c r="X98" s="85">
        <v>2400000</v>
      </c>
      <c r="Y98" s="85"/>
      <c r="Z98" s="85"/>
      <c r="AA98" s="85"/>
      <c r="AB98" s="85"/>
      <c r="AC98" s="85">
        <v>2400000</v>
      </c>
      <c r="AD98" s="85"/>
      <c r="AE98" s="151"/>
      <c r="AF98" s="151"/>
    </row>
    <row r="99" spans="1:32" s="6" customFormat="1" ht="132.75" customHeight="1" x14ac:dyDescent="0.45">
      <c r="A99" s="83" t="s">
        <v>268</v>
      </c>
      <c r="B99" s="83" t="s">
        <v>170</v>
      </c>
      <c r="C99" s="84" t="s">
        <v>42</v>
      </c>
      <c r="D99" s="84" t="s">
        <v>171</v>
      </c>
      <c r="E99" s="84" t="s">
        <v>79</v>
      </c>
      <c r="F99" s="84" t="s">
        <v>39</v>
      </c>
      <c r="G99" s="83" t="s">
        <v>187</v>
      </c>
      <c r="H99" s="83" t="s">
        <v>36</v>
      </c>
      <c r="I99" s="237"/>
      <c r="J99" s="83">
        <v>1</v>
      </c>
      <c r="K99" s="170">
        <f>V99</f>
        <v>2700000</v>
      </c>
      <c r="L99" s="83"/>
      <c r="M99" s="83"/>
      <c r="N99" s="237"/>
      <c r="O99" s="83" t="s">
        <v>188</v>
      </c>
      <c r="P99" s="83" t="s">
        <v>18</v>
      </c>
      <c r="Q99" s="150" t="s">
        <v>190</v>
      </c>
      <c r="R99" s="151" t="s">
        <v>161</v>
      </c>
      <c r="S99" s="237"/>
      <c r="T99" s="257"/>
      <c r="U99" s="237"/>
      <c r="V99" s="86">
        <f>SUM(W99:AF99)</f>
        <v>2700000</v>
      </c>
      <c r="W99" s="151"/>
      <c r="X99" s="85">
        <v>1350000</v>
      </c>
      <c r="Y99" s="85"/>
      <c r="Z99" s="85"/>
      <c r="AA99" s="85"/>
      <c r="AB99" s="85"/>
      <c r="AC99" s="85">
        <v>1350000</v>
      </c>
      <c r="AD99" s="85"/>
      <c r="AE99" s="151"/>
      <c r="AF99" s="151"/>
    </row>
    <row r="100" spans="1:32" s="6" customFormat="1" ht="63" customHeight="1" x14ac:dyDescent="0.55000000000000004">
      <c r="A100" s="7"/>
      <c r="B100" s="7"/>
      <c r="C100" s="188"/>
      <c r="D100" s="7"/>
      <c r="E100" s="7"/>
      <c r="F100" s="7"/>
      <c r="G100" s="7"/>
      <c r="H100" s="8"/>
      <c r="I100" s="199"/>
      <c r="J100" s="149">
        <f t="shared" ref="J100:M100" si="49">SUM(J98:J99)</f>
        <v>1</v>
      </c>
      <c r="K100" s="96">
        <f t="shared" si="49"/>
        <v>2700000</v>
      </c>
      <c r="L100" s="149">
        <f t="shared" si="49"/>
        <v>1</v>
      </c>
      <c r="M100" s="96">
        <f t="shared" si="49"/>
        <v>4800000</v>
      </c>
      <c r="N100" s="199"/>
      <c r="O100" s="169"/>
      <c r="P100" s="8"/>
      <c r="Q100" s="7"/>
      <c r="R100" s="8"/>
      <c r="S100" s="199"/>
      <c r="T100" s="8"/>
      <c r="U100" s="199"/>
      <c r="V100" s="96">
        <f>SUM(V98:V99)</f>
        <v>7500000</v>
      </c>
      <c r="W100" s="96">
        <f t="shared" ref="W100:AF100" si="50">SUM(W98:W99)</f>
        <v>0</v>
      </c>
      <c r="X100" s="96">
        <f t="shared" si="50"/>
        <v>3750000</v>
      </c>
      <c r="Y100" s="96">
        <f t="shared" si="50"/>
        <v>0</v>
      </c>
      <c r="Z100" s="96">
        <f t="shared" si="50"/>
        <v>0</v>
      </c>
      <c r="AA100" s="96">
        <f t="shared" si="50"/>
        <v>0</v>
      </c>
      <c r="AB100" s="96">
        <f t="shared" si="50"/>
        <v>0</v>
      </c>
      <c r="AC100" s="96">
        <f t="shared" si="50"/>
        <v>3750000</v>
      </c>
      <c r="AD100" s="96">
        <f t="shared" si="50"/>
        <v>0</v>
      </c>
      <c r="AE100" s="96">
        <f t="shared" si="50"/>
        <v>0</v>
      </c>
      <c r="AF100" s="96">
        <f t="shared" si="50"/>
        <v>0</v>
      </c>
    </row>
    <row r="101" spans="1:32" s="102" customFormat="1" ht="24" customHeight="1" x14ac:dyDescent="0.55000000000000004">
      <c r="A101" s="90"/>
      <c r="B101" s="97"/>
      <c r="C101" s="97"/>
      <c r="D101" s="97"/>
      <c r="E101" s="97"/>
      <c r="F101" s="97"/>
      <c r="G101" s="7"/>
      <c r="H101" s="11"/>
      <c r="I101" s="147"/>
      <c r="J101" s="251"/>
      <c r="K101" s="99"/>
      <c r="L101" s="251"/>
      <c r="M101" s="99"/>
      <c r="N101" s="147"/>
      <c r="O101" s="98"/>
      <c r="P101" s="98"/>
      <c r="Q101" s="100"/>
      <c r="R101" s="97"/>
      <c r="S101" s="147"/>
      <c r="T101" s="11"/>
      <c r="U101" s="147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</row>
    <row r="102" spans="1:32" s="14" customFormat="1" ht="67.5" customHeight="1" x14ac:dyDescent="0.55000000000000004">
      <c r="A102" s="18"/>
      <c r="B102" s="18"/>
      <c r="C102" s="18"/>
      <c r="D102" s="18"/>
      <c r="E102" s="18"/>
      <c r="F102" s="18"/>
      <c r="G102" s="19"/>
      <c r="H102" s="165"/>
      <c r="I102" s="165"/>
      <c r="J102" s="173">
        <f t="shared" ref="J102:M102" si="51">J100</f>
        <v>1</v>
      </c>
      <c r="K102" s="139">
        <f t="shared" si="51"/>
        <v>2700000</v>
      </c>
      <c r="L102" s="173">
        <f t="shared" si="51"/>
        <v>1</v>
      </c>
      <c r="M102" s="139">
        <f t="shared" si="51"/>
        <v>4800000</v>
      </c>
      <c r="N102" s="165"/>
      <c r="O102" s="295" t="s">
        <v>19</v>
      </c>
      <c r="P102" s="296"/>
      <c r="Q102" s="296"/>
      <c r="R102" s="297"/>
      <c r="S102" s="165"/>
      <c r="T102" s="165"/>
      <c r="U102" s="165"/>
      <c r="V102" s="139">
        <f>V100</f>
        <v>7500000</v>
      </c>
      <c r="W102" s="139">
        <f t="shared" ref="W102:AF102" si="52">W100</f>
        <v>0</v>
      </c>
      <c r="X102" s="139">
        <f t="shared" si="52"/>
        <v>3750000</v>
      </c>
      <c r="Y102" s="139">
        <f t="shared" si="52"/>
        <v>0</v>
      </c>
      <c r="Z102" s="139">
        <f t="shared" si="52"/>
        <v>0</v>
      </c>
      <c r="AA102" s="139">
        <f t="shared" si="52"/>
        <v>0</v>
      </c>
      <c r="AB102" s="139">
        <f t="shared" si="52"/>
        <v>0</v>
      </c>
      <c r="AC102" s="139">
        <f t="shared" si="52"/>
        <v>3750000</v>
      </c>
      <c r="AD102" s="139">
        <f t="shared" si="52"/>
        <v>0</v>
      </c>
      <c r="AE102" s="139">
        <f t="shared" si="52"/>
        <v>0</v>
      </c>
      <c r="AF102" s="139">
        <f t="shared" si="52"/>
        <v>0</v>
      </c>
    </row>
    <row r="103" spans="1:32" s="6" customFormat="1" ht="27" customHeight="1" x14ac:dyDescent="0.55000000000000004">
      <c r="A103" s="9"/>
      <c r="B103" s="10"/>
      <c r="C103" s="10"/>
      <c r="D103" s="10"/>
      <c r="E103" s="10"/>
      <c r="F103" s="10"/>
      <c r="G103" s="7"/>
      <c r="H103" s="11"/>
      <c r="I103" s="164"/>
      <c r="J103" s="11"/>
      <c r="K103" s="11"/>
      <c r="L103" s="11"/>
      <c r="M103" s="11"/>
      <c r="N103" s="164"/>
      <c r="O103" s="7"/>
      <c r="P103" s="7"/>
      <c r="Q103" s="72"/>
      <c r="R103" s="12"/>
      <c r="S103" s="164"/>
      <c r="T103" s="11"/>
      <c r="U103" s="164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1:32" s="102" customFormat="1" ht="42" x14ac:dyDescent="0.55000000000000004">
      <c r="A104" s="9"/>
      <c r="B104" s="10"/>
      <c r="C104" s="10"/>
      <c r="D104" s="10"/>
      <c r="E104" s="10"/>
      <c r="F104" s="10"/>
      <c r="G104" s="7"/>
      <c r="H104" s="11"/>
      <c r="I104" s="164"/>
      <c r="J104" s="11"/>
      <c r="K104" s="11"/>
      <c r="L104" s="11"/>
      <c r="M104" s="11"/>
      <c r="N104" s="164"/>
      <c r="O104" s="7"/>
      <c r="P104" s="7"/>
      <c r="Q104" s="72"/>
      <c r="R104" s="12"/>
      <c r="S104" s="164"/>
      <c r="T104" s="11"/>
      <c r="U104" s="164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</row>
    <row r="105" spans="1:32" s="209" customFormat="1" ht="43.5" customHeight="1" x14ac:dyDescent="0.2">
      <c r="A105" s="207" t="s">
        <v>219</v>
      </c>
      <c r="B105" s="208"/>
      <c r="C105" s="208"/>
      <c r="D105" s="208"/>
      <c r="E105" s="208"/>
      <c r="F105" s="208"/>
      <c r="G105" s="208"/>
      <c r="I105" s="210"/>
      <c r="N105" s="210"/>
      <c r="Q105" s="211"/>
      <c r="R105" s="212"/>
      <c r="S105" s="210"/>
      <c r="U105" s="210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</row>
    <row r="106" spans="1:32" s="6" customFormat="1" ht="156.75" customHeight="1" x14ac:dyDescent="0.45">
      <c r="A106" s="83" t="s">
        <v>269</v>
      </c>
      <c r="B106" s="83" t="s">
        <v>60</v>
      </c>
      <c r="C106" s="84" t="s">
        <v>42</v>
      </c>
      <c r="D106" s="84" t="s">
        <v>17</v>
      </c>
      <c r="E106" s="84" t="s">
        <v>17</v>
      </c>
      <c r="F106" s="84" t="s">
        <v>17</v>
      </c>
      <c r="G106" s="84" t="s">
        <v>199</v>
      </c>
      <c r="H106" s="83" t="s">
        <v>36</v>
      </c>
      <c r="I106" s="238"/>
      <c r="J106" s="83">
        <v>1</v>
      </c>
      <c r="K106" s="170">
        <f>V106</f>
        <v>4000000</v>
      </c>
      <c r="L106" s="83"/>
      <c r="M106" s="83"/>
      <c r="N106" s="238"/>
      <c r="O106" s="83" t="s">
        <v>18</v>
      </c>
      <c r="P106" s="83" t="s">
        <v>18</v>
      </c>
      <c r="Q106" s="150" t="s">
        <v>17</v>
      </c>
      <c r="R106" s="150" t="s">
        <v>17</v>
      </c>
      <c r="S106" s="238"/>
      <c r="T106" s="239"/>
      <c r="U106" s="238"/>
      <c r="V106" s="86">
        <f>SUM(W106:AF106)</f>
        <v>4000000</v>
      </c>
      <c r="W106" s="151"/>
      <c r="X106" s="85">
        <v>2000000</v>
      </c>
      <c r="Y106" s="85"/>
      <c r="Z106" s="85"/>
      <c r="AA106" s="151"/>
      <c r="AB106" s="85"/>
      <c r="AC106" s="85"/>
      <c r="AD106" s="151">
        <v>2000000</v>
      </c>
      <c r="AE106" s="151"/>
      <c r="AF106" s="151"/>
    </row>
    <row r="107" spans="1:32" s="6" customFormat="1" ht="63" customHeight="1" x14ac:dyDescent="0.55000000000000004">
      <c r="A107" s="7"/>
      <c r="B107" s="7"/>
      <c r="C107" s="7"/>
      <c r="D107" s="7"/>
      <c r="E107" s="7"/>
      <c r="F107" s="7"/>
      <c r="H107" s="8"/>
      <c r="I107" s="199"/>
      <c r="J107" s="149">
        <f t="shared" ref="J107:M107" si="53">SUM(J106:J106)</f>
        <v>1</v>
      </c>
      <c r="K107" s="96">
        <f t="shared" si="53"/>
        <v>4000000</v>
      </c>
      <c r="L107" s="149">
        <f t="shared" si="53"/>
        <v>0</v>
      </c>
      <c r="M107" s="96">
        <f t="shared" si="53"/>
        <v>0</v>
      </c>
      <c r="N107" s="199"/>
      <c r="O107" s="169"/>
      <c r="P107" s="169"/>
      <c r="Q107" s="172"/>
      <c r="R107" s="169"/>
      <c r="S107" s="199"/>
      <c r="T107" s="8"/>
      <c r="U107" s="199"/>
      <c r="V107" s="96">
        <f>SUM(V106:V106)</f>
        <v>4000000</v>
      </c>
      <c r="W107" s="96">
        <f t="shared" ref="W107:AF107" si="54">SUM(W106:W106)</f>
        <v>0</v>
      </c>
      <c r="X107" s="96">
        <f t="shared" si="54"/>
        <v>2000000</v>
      </c>
      <c r="Y107" s="96">
        <f t="shared" si="54"/>
        <v>0</v>
      </c>
      <c r="Z107" s="96">
        <f t="shared" si="54"/>
        <v>0</v>
      </c>
      <c r="AA107" s="96">
        <f t="shared" si="54"/>
        <v>0</v>
      </c>
      <c r="AB107" s="96">
        <f t="shared" si="54"/>
        <v>0</v>
      </c>
      <c r="AC107" s="96">
        <f t="shared" si="54"/>
        <v>0</v>
      </c>
      <c r="AD107" s="96">
        <f t="shared" si="54"/>
        <v>2000000</v>
      </c>
      <c r="AE107" s="96">
        <f t="shared" si="54"/>
        <v>0</v>
      </c>
      <c r="AF107" s="96">
        <f t="shared" si="54"/>
        <v>0</v>
      </c>
    </row>
    <row r="108" spans="1:32" s="102" customFormat="1" ht="24" customHeight="1" x14ac:dyDescent="0.55000000000000004">
      <c r="A108" s="90"/>
      <c r="B108" s="97"/>
      <c r="C108" s="97"/>
      <c r="D108" s="97"/>
      <c r="E108" s="97"/>
      <c r="F108" s="97"/>
      <c r="G108" s="7"/>
      <c r="H108" s="11"/>
      <c r="I108" s="147"/>
      <c r="J108" s="251"/>
      <c r="K108" s="99"/>
      <c r="L108" s="251"/>
      <c r="M108" s="99"/>
      <c r="N108" s="147"/>
      <c r="O108" s="98"/>
      <c r="P108" s="98"/>
      <c r="Q108" s="100"/>
      <c r="R108" s="97"/>
      <c r="S108" s="147"/>
      <c r="T108" s="11"/>
      <c r="U108" s="147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</row>
    <row r="109" spans="1:32" s="14" customFormat="1" ht="67.5" customHeight="1" x14ac:dyDescent="0.55000000000000004">
      <c r="A109" s="18"/>
      <c r="B109" s="18"/>
      <c r="C109" s="18"/>
      <c r="D109" s="18"/>
      <c r="E109" s="18"/>
      <c r="F109" s="18"/>
      <c r="G109" s="19"/>
      <c r="H109" s="165"/>
      <c r="I109" s="165"/>
      <c r="J109" s="173">
        <f t="shared" ref="J109:M109" si="55">J107</f>
        <v>1</v>
      </c>
      <c r="K109" s="139">
        <f t="shared" si="55"/>
        <v>4000000</v>
      </c>
      <c r="L109" s="173">
        <f t="shared" si="55"/>
        <v>0</v>
      </c>
      <c r="M109" s="139">
        <f t="shared" si="55"/>
        <v>0</v>
      </c>
      <c r="N109" s="165"/>
      <c r="O109" s="295" t="s">
        <v>19</v>
      </c>
      <c r="P109" s="296"/>
      <c r="Q109" s="296"/>
      <c r="R109" s="297"/>
      <c r="S109" s="165"/>
      <c r="T109" s="165"/>
      <c r="U109" s="165"/>
      <c r="V109" s="139">
        <f>V107</f>
        <v>4000000</v>
      </c>
      <c r="W109" s="139">
        <f t="shared" ref="W109:AF109" si="56">W107</f>
        <v>0</v>
      </c>
      <c r="X109" s="139">
        <f t="shared" si="56"/>
        <v>2000000</v>
      </c>
      <c r="Y109" s="139">
        <f t="shared" si="56"/>
        <v>0</v>
      </c>
      <c r="Z109" s="139">
        <f t="shared" si="56"/>
        <v>0</v>
      </c>
      <c r="AA109" s="139">
        <f t="shared" si="56"/>
        <v>0</v>
      </c>
      <c r="AB109" s="139">
        <f t="shared" si="56"/>
        <v>0</v>
      </c>
      <c r="AC109" s="139">
        <f t="shared" si="56"/>
        <v>0</v>
      </c>
      <c r="AD109" s="139">
        <f t="shared" si="56"/>
        <v>2000000</v>
      </c>
      <c r="AE109" s="139">
        <f t="shared" si="56"/>
        <v>0</v>
      </c>
      <c r="AF109" s="139">
        <f t="shared" si="56"/>
        <v>0</v>
      </c>
    </row>
    <row r="110" spans="1:32" s="6" customFormat="1" ht="27" customHeight="1" x14ac:dyDescent="0.55000000000000004">
      <c r="A110" s="9"/>
      <c r="B110" s="10"/>
      <c r="C110" s="10"/>
      <c r="D110" s="10"/>
      <c r="E110" s="10"/>
      <c r="F110" s="10"/>
      <c r="G110" s="7"/>
      <c r="H110" s="11"/>
      <c r="I110" s="164"/>
      <c r="J110" s="11"/>
      <c r="K110" s="11"/>
      <c r="L110" s="11"/>
      <c r="M110" s="11"/>
      <c r="N110" s="164"/>
      <c r="O110" s="7"/>
      <c r="P110" s="7"/>
      <c r="Q110" s="72"/>
      <c r="R110" s="12"/>
      <c r="S110" s="164"/>
      <c r="T110" s="11"/>
      <c r="U110" s="164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</row>
    <row r="111" spans="1:32" s="102" customFormat="1" ht="42" x14ac:dyDescent="0.55000000000000004">
      <c r="A111" s="9"/>
      <c r="B111" s="10"/>
      <c r="C111" s="10"/>
      <c r="D111" s="10"/>
      <c r="E111" s="10"/>
      <c r="F111" s="10"/>
      <c r="G111" s="7"/>
      <c r="H111" s="11"/>
      <c r="I111" s="164"/>
      <c r="J111" s="11"/>
      <c r="K111" s="11"/>
      <c r="L111" s="11"/>
      <c r="M111" s="11"/>
      <c r="N111" s="164"/>
      <c r="O111" s="7"/>
      <c r="P111" s="7"/>
      <c r="Q111" s="72"/>
      <c r="R111" s="12"/>
      <c r="S111" s="164"/>
      <c r="T111" s="11"/>
      <c r="U111" s="164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</row>
    <row r="112" spans="1:32" s="209" customFormat="1" ht="43.5" customHeight="1" x14ac:dyDescent="0.2">
      <c r="A112" s="207" t="s">
        <v>207</v>
      </c>
      <c r="B112" s="208"/>
      <c r="C112" s="208"/>
      <c r="D112" s="208"/>
      <c r="E112" s="208"/>
      <c r="F112" s="208"/>
      <c r="G112" s="208"/>
      <c r="Q112" s="212"/>
      <c r="R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</row>
    <row r="113" spans="1:32" s="105" customFormat="1" ht="43.5" customHeight="1" x14ac:dyDescent="0.2">
      <c r="A113" s="103" t="s">
        <v>69</v>
      </c>
      <c r="B113" s="104"/>
      <c r="C113" s="104"/>
      <c r="D113" s="104"/>
      <c r="E113" s="104"/>
      <c r="F113" s="104"/>
      <c r="G113" s="104"/>
      <c r="Q113" s="106"/>
      <c r="R113" s="106"/>
      <c r="V113" s="104"/>
      <c r="W113" s="104"/>
      <c r="X113" s="106"/>
      <c r="Y113" s="106"/>
      <c r="Z113" s="106"/>
      <c r="AA113" s="106"/>
      <c r="AB113" s="106"/>
      <c r="AC113" s="106"/>
      <c r="AD113" s="106"/>
      <c r="AE113" s="106"/>
      <c r="AF113" s="106"/>
    </row>
    <row r="114" spans="1:32" s="14" customFormat="1" ht="208.5" customHeight="1" x14ac:dyDescent="0.55000000000000004">
      <c r="A114" s="83" t="s">
        <v>270</v>
      </c>
      <c r="B114" s="83" t="s">
        <v>61</v>
      </c>
      <c r="C114" s="84" t="s">
        <v>62</v>
      </c>
      <c r="D114" s="84" t="s">
        <v>63</v>
      </c>
      <c r="E114" s="84" t="s">
        <v>40</v>
      </c>
      <c r="F114" s="84" t="s">
        <v>39</v>
      </c>
      <c r="G114" s="121" t="s">
        <v>182</v>
      </c>
      <c r="H114" s="83" t="s">
        <v>20</v>
      </c>
      <c r="I114" s="254"/>
      <c r="J114" s="83"/>
      <c r="K114" s="171"/>
      <c r="L114" s="83">
        <v>1</v>
      </c>
      <c r="M114" s="171">
        <f>V114</f>
        <v>4000000</v>
      </c>
      <c r="N114" s="254"/>
      <c r="O114" s="83" t="s">
        <v>35</v>
      </c>
      <c r="P114" s="83" t="s">
        <v>18</v>
      </c>
      <c r="Q114" s="84"/>
      <c r="R114" s="84"/>
      <c r="S114" s="254"/>
      <c r="T114" s="178"/>
      <c r="U114" s="254"/>
      <c r="V114" s="86">
        <f>SUM(W114:AE114)</f>
        <v>4000000</v>
      </c>
      <c r="W114" s="151"/>
      <c r="X114" s="85">
        <v>2000000</v>
      </c>
      <c r="Y114" s="85">
        <v>2000000</v>
      </c>
      <c r="Z114" s="85"/>
      <c r="AA114" s="85"/>
      <c r="AB114" s="85"/>
      <c r="AC114" s="85"/>
      <c r="AD114" s="151"/>
      <c r="AE114" s="151"/>
      <c r="AF114" s="151"/>
    </row>
    <row r="115" spans="1:32" s="14" customFormat="1" ht="63" customHeight="1" x14ac:dyDescent="0.55000000000000004">
      <c r="A115" s="7"/>
      <c r="B115" s="7"/>
      <c r="C115" s="7"/>
      <c r="D115" s="7"/>
      <c r="E115" s="7"/>
      <c r="F115" s="7"/>
      <c r="G115" s="7"/>
      <c r="H115" s="8"/>
      <c r="I115" s="158"/>
      <c r="J115" s="149">
        <f t="shared" ref="J115:M115" si="57">SUM(J114:J114)</f>
        <v>0</v>
      </c>
      <c r="K115" s="96">
        <f t="shared" si="57"/>
        <v>0</v>
      </c>
      <c r="L115" s="149">
        <f t="shared" si="57"/>
        <v>1</v>
      </c>
      <c r="M115" s="96">
        <f t="shared" si="57"/>
        <v>4000000</v>
      </c>
      <c r="N115" s="158"/>
      <c r="O115" s="8"/>
      <c r="P115" s="8"/>
      <c r="Q115" s="7"/>
      <c r="R115" s="8"/>
      <c r="S115" s="158"/>
      <c r="T115" s="8"/>
      <c r="U115" s="158"/>
      <c r="V115" s="96">
        <f t="shared" ref="V115:AF115" si="58">SUM(V114:V114)</f>
        <v>4000000</v>
      </c>
      <c r="W115" s="96">
        <f t="shared" si="58"/>
        <v>0</v>
      </c>
      <c r="X115" s="96">
        <f t="shared" si="58"/>
        <v>2000000</v>
      </c>
      <c r="Y115" s="96">
        <f t="shared" si="58"/>
        <v>2000000</v>
      </c>
      <c r="Z115" s="96">
        <f t="shared" si="58"/>
        <v>0</v>
      </c>
      <c r="AA115" s="96">
        <f t="shared" si="58"/>
        <v>0</v>
      </c>
      <c r="AB115" s="96">
        <f t="shared" si="58"/>
        <v>0</v>
      </c>
      <c r="AC115" s="96">
        <f t="shared" si="58"/>
        <v>0</v>
      </c>
      <c r="AD115" s="96">
        <f t="shared" si="58"/>
        <v>0</v>
      </c>
      <c r="AE115" s="96">
        <f t="shared" si="58"/>
        <v>0</v>
      </c>
      <c r="AF115" s="96">
        <f t="shared" si="58"/>
        <v>0</v>
      </c>
    </row>
    <row r="116" spans="1:32" s="98" customFormat="1" ht="42" x14ac:dyDescent="0.55000000000000004">
      <c r="A116" s="9"/>
      <c r="B116" s="10"/>
      <c r="C116" s="10"/>
      <c r="D116" s="10"/>
      <c r="E116" s="10"/>
      <c r="F116" s="10"/>
      <c r="G116" s="7"/>
      <c r="H116" s="11"/>
      <c r="I116" s="20"/>
      <c r="J116" s="11"/>
      <c r="K116" s="11"/>
      <c r="L116" s="11"/>
      <c r="M116" s="11"/>
      <c r="N116" s="20"/>
      <c r="O116" s="7"/>
      <c r="P116" s="7"/>
      <c r="Q116" s="12"/>
      <c r="R116" s="12"/>
      <c r="S116" s="20"/>
      <c r="T116" s="11"/>
      <c r="U116" s="20"/>
      <c r="V116" s="101"/>
      <c r="W116" s="101"/>
      <c r="X116" s="12"/>
      <c r="Y116" s="12"/>
      <c r="Z116" s="16"/>
      <c r="AA116" s="12"/>
      <c r="AB116" s="12"/>
      <c r="AC116" s="12"/>
      <c r="AD116" s="12"/>
      <c r="AE116" s="12"/>
      <c r="AF116" s="12"/>
    </row>
    <row r="117" spans="1:32" s="105" customFormat="1" ht="43.5" customHeight="1" x14ac:dyDescent="0.2">
      <c r="A117" s="103" t="s">
        <v>69</v>
      </c>
      <c r="B117" s="104"/>
      <c r="C117" s="104"/>
      <c r="D117" s="104"/>
      <c r="E117" s="104"/>
      <c r="F117" s="104"/>
      <c r="G117" s="104"/>
      <c r="Q117" s="106"/>
      <c r="R117" s="106"/>
      <c r="V117" s="104"/>
      <c r="W117" s="104"/>
      <c r="X117" s="106"/>
      <c r="Y117" s="106"/>
      <c r="Z117" s="106"/>
      <c r="AA117" s="106"/>
      <c r="AB117" s="106"/>
      <c r="AC117" s="106"/>
      <c r="AD117" s="106"/>
      <c r="AE117" s="106"/>
      <c r="AF117" s="106"/>
    </row>
    <row r="118" spans="1:32" s="14" customFormat="1" ht="213.75" customHeight="1" x14ac:dyDescent="0.55000000000000004">
      <c r="A118" s="83" t="s">
        <v>271</v>
      </c>
      <c r="B118" s="83" t="s">
        <v>61</v>
      </c>
      <c r="C118" s="84" t="s">
        <v>64</v>
      </c>
      <c r="D118" s="84" t="s">
        <v>65</v>
      </c>
      <c r="E118" s="84" t="s">
        <v>40</v>
      </c>
      <c r="F118" s="84" t="s">
        <v>39</v>
      </c>
      <c r="G118" s="121" t="s">
        <v>183</v>
      </c>
      <c r="H118" s="83" t="s">
        <v>20</v>
      </c>
      <c r="I118" s="254"/>
      <c r="J118" s="83">
        <v>0.5</v>
      </c>
      <c r="K118" s="171">
        <f t="shared" ref="K118" si="59">V118/2</f>
        <v>1000000</v>
      </c>
      <c r="L118" s="83">
        <v>0.5</v>
      </c>
      <c r="M118" s="171">
        <f t="shared" ref="M118" si="60">V118/2</f>
        <v>1000000</v>
      </c>
      <c r="N118" s="254"/>
      <c r="O118" s="83" t="s">
        <v>35</v>
      </c>
      <c r="P118" s="83" t="s">
        <v>18</v>
      </c>
      <c r="Q118" s="84"/>
      <c r="R118" s="84"/>
      <c r="S118" s="254"/>
      <c r="T118" s="178"/>
      <c r="U118" s="254"/>
      <c r="V118" s="86">
        <f>SUM(W118:AF118)</f>
        <v>2000000</v>
      </c>
      <c r="W118" s="86"/>
      <c r="X118" s="151">
        <v>1000000</v>
      </c>
      <c r="Y118" s="151">
        <v>1000000</v>
      </c>
      <c r="Z118" s="151"/>
      <c r="AA118" s="151"/>
      <c r="AB118" s="85"/>
      <c r="AC118" s="85"/>
      <c r="AD118" s="151"/>
      <c r="AE118" s="151"/>
      <c r="AF118" s="151"/>
    </row>
    <row r="119" spans="1:32" s="14" customFormat="1" ht="63" customHeight="1" x14ac:dyDescent="0.55000000000000004">
      <c r="A119" s="7"/>
      <c r="B119" s="7"/>
      <c r="C119" s="7"/>
      <c r="D119" s="7"/>
      <c r="E119" s="7"/>
      <c r="F119" s="7"/>
      <c r="G119" s="7"/>
      <c r="H119" s="8"/>
      <c r="I119" s="158"/>
      <c r="J119" s="149">
        <f t="shared" ref="J119:M119" si="61">SUM(J118:J118)</f>
        <v>0.5</v>
      </c>
      <c r="K119" s="96">
        <f t="shared" si="61"/>
        <v>1000000</v>
      </c>
      <c r="L119" s="149">
        <f t="shared" si="61"/>
        <v>0.5</v>
      </c>
      <c r="M119" s="96">
        <f t="shared" si="61"/>
        <v>1000000</v>
      </c>
      <c r="N119" s="158"/>
      <c r="O119" s="8"/>
      <c r="P119" s="8"/>
      <c r="Q119" s="7"/>
      <c r="R119" s="8"/>
      <c r="S119" s="158"/>
      <c r="T119" s="8"/>
      <c r="U119" s="158"/>
      <c r="V119" s="96">
        <f t="shared" ref="V119:AF119" si="62">SUM(V118:V118)</f>
        <v>2000000</v>
      </c>
      <c r="W119" s="96">
        <f t="shared" si="62"/>
        <v>0</v>
      </c>
      <c r="X119" s="96">
        <f t="shared" si="62"/>
        <v>1000000</v>
      </c>
      <c r="Y119" s="96">
        <f t="shared" si="62"/>
        <v>1000000</v>
      </c>
      <c r="Z119" s="96">
        <f t="shared" si="62"/>
        <v>0</v>
      </c>
      <c r="AA119" s="96">
        <f t="shared" si="62"/>
        <v>0</v>
      </c>
      <c r="AB119" s="96">
        <f t="shared" si="62"/>
        <v>0</v>
      </c>
      <c r="AC119" s="96">
        <f t="shared" si="62"/>
        <v>0</v>
      </c>
      <c r="AD119" s="96">
        <f t="shared" si="62"/>
        <v>0</v>
      </c>
      <c r="AE119" s="96">
        <f t="shared" si="62"/>
        <v>0</v>
      </c>
      <c r="AF119" s="96">
        <f t="shared" si="62"/>
        <v>0</v>
      </c>
    </row>
    <row r="120" spans="1:32" s="98" customFormat="1" ht="24" customHeight="1" x14ac:dyDescent="0.2">
      <c r="A120" s="90"/>
      <c r="B120" s="97"/>
      <c r="C120" s="97"/>
      <c r="D120" s="97"/>
      <c r="E120" s="97"/>
      <c r="F120" s="97"/>
      <c r="G120" s="97"/>
      <c r="Q120" s="97"/>
      <c r="R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</row>
    <row r="121" spans="1:32" s="105" customFormat="1" ht="43.5" customHeight="1" x14ac:dyDescent="0.2">
      <c r="A121" s="103" t="s">
        <v>69</v>
      </c>
      <c r="B121" s="104"/>
      <c r="C121" s="104"/>
      <c r="D121" s="104"/>
      <c r="E121" s="104"/>
      <c r="F121" s="104"/>
      <c r="G121" s="104"/>
      <c r="Q121" s="106"/>
      <c r="R121" s="106"/>
      <c r="V121" s="104"/>
      <c r="W121" s="104"/>
      <c r="X121" s="106"/>
      <c r="Y121" s="106"/>
      <c r="Z121" s="106"/>
      <c r="AA121" s="106"/>
      <c r="AB121" s="106"/>
      <c r="AC121" s="106"/>
      <c r="AD121" s="106"/>
      <c r="AE121" s="106"/>
      <c r="AF121" s="106"/>
    </row>
    <row r="122" spans="1:32" s="14" customFormat="1" ht="212.25" customHeight="1" x14ac:dyDescent="0.55000000000000004">
      <c r="A122" s="83" t="s">
        <v>272</v>
      </c>
      <c r="B122" s="83" t="s">
        <v>61</v>
      </c>
      <c r="C122" s="84"/>
      <c r="D122" s="84" t="s">
        <v>222</v>
      </c>
      <c r="E122" s="84" t="s">
        <v>40</v>
      </c>
      <c r="F122" s="84" t="s">
        <v>39</v>
      </c>
      <c r="G122" s="121" t="s">
        <v>327</v>
      </c>
      <c r="H122" s="83" t="s">
        <v>20</v>
      </c>
      <c r="I122" s="254"/>
      <c r="J122" s="83">
        <v>0.5</v>
      </c>
      <c r="K122" s="171">
        <f t="shared" ref="K122" si="63">V122/2</f>
        <v>775000</v>
      </c>
      <c r="L122" s="83">
        <v>0.5</v>
      </c>
      <c r="M122" s="171">
        <f t="shared" ref="M122" si="64">V122/2</f>
        <v>775000</v>
      </c>
      <c r="N122" s="254"/>
      <c r="O122" s="83" t="s">
        <v>35</v>
      </c>
      <c r="P122" s="83" t="s">
        <v>18</v>
      </c>
      <c r="Q122" s="84"/>
      <c r="R122" s="84"/>
      <c r="S122" s="254"/>
      <c r="T122" s="178"/>
      <c r="U122" s="254"/>
      <c r="V122" s="86">
        <f>SUM(W122:AE122)</f>
        <v>1550000</v>
      </c>
      <c r="W122" s="151"/>
      <c r="X122" s="85">
        <v>775000</v>
      </c>
      <c r="Y122" s="85">
        <v>775000</v>
      </c>
      <c r="Z122" s="85"/>
      <c r="AA122" s="85"/>
      <c r="AB122" s="85"/>
      <c r="AC122" s="85"/>
      <c r="AD122" s="151"/>
      <c r="AE122" s="151"/>
      <c r="AF122" s="151"/>
    </row>
    <row r="123" spans="1:32" s="14" customFormat="1" ht="63" customHeight="1" x14ac:dyDescent="0.55000000000000004">
      <c r="A123" s="7"/>
      <c r="B123" s="7"/>
      <c r="C123" s="7"/>
      <c r="D123" s="7"/>
      <c r="E123" s="7"/>
      <c r="F123" s="7"/>
      <c r="G123" s="7"/>
      <c r="H123" s="8"/>
      <c r="I123" s="158"/>
      <c r="J123" s="149">
        <f t="shared" ref="J123:M123" si="65">SUM(J122:J122)</f>
        <v>0.5</v>
      </c>
      <c r="K123" s="96">
        <f t="shared" si="65"/>
        <v>775000</v>
      </c>
      <c r="L123" s="149">
        <f t="shared" si="65"/>
        <v>0.5</v>
      </c>
      <c r="M123" s="96">
        <f t="shared" si="65"/>
        <v>775000</v>
      </c>
      <c r="N123" s="158"/>
      <c r="O123" s="8"/>
      <c r="P123" s="8"/>
      <c r="Q123" s="7"/>
      <c r="R123" s="8"/>
      <c r="S123" s="158"/>
      <c r="T123" s="8"/>
      <c r="U123" s="158"/>
      <c r="V123" s="96">
        <f t="shared" ref="V123:AF123" si="66">SUM(V122:V122)</f>
        <v>1550000</v>
      </c>
      <c r="W123" s="96">
        <f t="shared" si="66"/>
        <v>0</v>
      </c>
      <c r="X123" s="96">
        <f t="shared" si="66"/>
        <v>775000</v>
      </c>
      <c r="Y123" s="96">
        <f t="shared" si="66"/>
        <v>775000</v>
      </c>
      <c r="Z123" s="96">
        <f t="shared" si="66"/>
        <v>0</v>
      </c>
      <c r="AA123" s="96">
        <f t="shared" si="66"/>
        <v>0</v>
      </c>
      <c r="AB123" s="96">
        <f t="shared" si="66"/>
        <v>0</v>
      </c>
      <c r="AC123" s="96">
        <f t="shared" si="66"/>
        <v>0</v>
      </c>
      <c r="AD123" s="96">
        <f t="shared" si="66"/>
        <v>0</v>
      </c>
      <c r="AE123" s="96">
        <f t="shared" si="66"/>
        <v>0</v>
      </c>
      <c r="AF123" s="96">
        <f t="shared" si="66"/>
        <v>0</v>
      </c>
    </row>
    <row r="124" spans="1:32" s="98" customFormat="1" ht="42" x14ac:dyDescent="0.55000000000000004">
      <c r="A124" s="9"/>
      <c r="B124" s="10"/>
      <c r="C124" s="10"/>
      <c r="D124" s="10"/>
      <c r="E124" s="10"/>
      <c r="F124" s="10"/>
      <c r="G124" s="7"/>
      <c r="H124" s="11"/>
      <c r="I124" s="20"/>
      <c r="J124" s="11"/>
      <c r="K124" s="11"/>
      <c r="L124" s="11"/>
      <c r="M124" s="11"/>
      <c r="N124" s="20"/>
      <c r="O124" s="7"/>
      <c r="P124" s="7"/>
      <c r="Q124" s="12"/>
      <c r="R124" s="12"/>
      <c r="S124" s="20"/>
      <c r="T124" s="11"/>
      <c r="U124" s="20"/>
      <c r="V124" s="101"/>
      <c r="W124" s="101"/>
      <c r="X124" s="12"/>
      <c r="Y124" s="12"/>
      <c r="Z124" s="16"/>
      <c r="AA124" s="12"/>
      <c r="AB124" s="12"/>
      <c r="AC124" s="12"/>
      <c r="AD124" s="12"/>
      <c r="AE124" s="12"/>
      <c r="AF124" s="12"/>
    </row>
    <row r="125" spans="1:32" s="105" customFormat="1" ht="43.5" customHeight="1" x14ac:dyDescent="0.2">
      <c r="A125" s="103" t="s">
        <v>69</v>
      </c>
      <c r="B125" s="104"/>
      <c r="C125" s="104"/>
      <c r="D125" s="104"/>
      <c r="E125" s="104"/>
      <c r="F125" s="104"/>
      <c r="G125" s="104"/>
      <c r="Q125" s="106"/>
      <c r="R125" s="106"/>
      <c r="V125" s="104"/>
      <c r="W125" s="104"/>
      <c r="X125" s="106"/>
      <c r="Y125" s="106"/>
      <c r="Z125" s="106"/>
      <c r="AA125" s="106"/>
      <c r="AB125" s="106"/>
      <c r="AC125" s="106"/>
      <c r="AD125" s="106"/>
      <c r="AE125" s="106"/>
      <c r="AF125" s="106"/>
    </row>
    <row r="126" spans="1:32" s="14" customFormat="1" ht="221.25" customHeight="1" x14ac:dyDescent="0.55000000000000004">
      <c r="A126" s="83" t="s">
        <v>273</v>
      </c>
      <c r="B126" s="83" t="s">
        <v>61</v>
      </c>
      <c r="C126" s="84"/>
      <c r="D126" s="84" t="s">
        <v>338</v>
      </c>
      <c r="E126" s="84" t="s">
        <v>40</v>
      </c>
      <c r="F126" s="84" t="s">
        <v>39</v>
      </c>
      <c r="G126" s="121" t="s">
        <v>224</v>
      </c>
      <c r="H126" s="83" t="s">
        <v>20</v>
      </c>
      <c r="I126" s="254"/>
      <c r="J126" s="83">
        <v>0.5</v>
      </c>
      <c r="K126" s="171">
        <f t="shared" ref="K126" si="67">V126/2</f>
        <v>3000000</v>
      </c>
      <c r="L126" s="83">
        <v>0.5</v>
      </c>
      <c r="M126" s="171">
        <f t="shared" ref="M126" si="68">V126/2</f>
        <v>3000000</v>
      </c>
      <c r="N126" s="254"/>
      <c r="O126" s="83" t="s">
        <v>35</v>
      </c>
      <c r="P126" s="83" t="s">
        <v>18</v>
      </c>
      <c r="Q126" s="84"/>
      <c r="R126" s="84"/>
      <c r="S126" s="254"/>
      <c r="T126" s="178"/>
      <c r="U126" s="254"/>
      <c r="V126" s="86">
        <f>SUM(W126:AF126)</f>
        <v>6000000</v>
      </c>
      <c r="W126" s="86"/>
      <c r="X126" s="151">
        <v>3000000</v>
      </c>
      <c r="Y126" s="151">
        <v>3000000</v>
      </c>
      <c r="Z126" s="151"/>
      <c r="AA126" s="151"/>
      <c r="AB126" s="85"/>
      <c r="AC126" s="85"/>
      <c r="AD126" s="151"/>
      <c r="AE126" s="151"/>
      <c r="AF126" s="151"/>
    </row>
    <row r="127" spans="1:32" s="14" customFormat="1" ht="63" customHeight="1" x14ac:dyDescent="0.55000000000000004">
      <c r="A127" s="7"/>
      <c r="B127" s="7"/>
      <c r="C127" s="7"/>
      <c r="D127" s="7"/>
      <c r="E127" s="7"/>
      <c r="F127" s="7"/>
      <c r="G127" s="7"/>
      <c r="H127" s="8"/>
      <c r="I127" s="158"/>
      <c r="J127" s="149">
        <f t="shared" ref="J127:M127" si="69">SUM(J126:J126)</f>
        <v>0.5</v>
      </c>
      <c r="K127" s="96">
        <f t="shared" si="69"/>
        <v>3000000</v>
      </c>
      <c r="L127" s="149">
        <f t="shared" si="69"/>
        <v>0.5</v>
      </c>
      <c r="M127" s="96">
        <f t="shared" si="69"/>
        <v>3000000</v>
      </c>
      <c r="N127" s="158"/>
      <c r="O127" s="8"/>
      <c r="P127" s="8"/>
      <c r="Q127" s="7"/>
      <c r="R127" s="8"/>
      <c r="S127" s="158"/>
      <c r="T127" s="8"/>
      <c r="U127" s="158"/>
      <c r="V127" s="96">
        <f t="shared" ref="V127:AF127" si="70">SUM(V126:V126)</f>
        <v>6000000</v>
      </c>
      <c r="W127" s="96">
        <f t="shared" si="70"/>
        <v>0</v>
      </c>
      <c r="X127" s="96">
        <f t="shared" si="70"/>
        <v>3000000</v>
      </c>
      <c r="Y127" s="96">
        <f t="shared" si="70"/>
        <v>3000000</v>
      </c>
      <c r="Z127" s="96">
        <f t="shared" si="70"/>
        <v>0</v>
      </c>
      <c r="AA127" s="96">
        <f t="shared" si="70"/>
        <v>0</v>
      </c>
      <c r="AB127" s="96">
        <f t="shared" si="70"/>
        <v>0</v>
      </c>
      <c r="AC127" s="96">
        <f t="shared" si="70"/>
        <v>0</v>
      </c>
      <c r="AD127" s="96">
        <f t="shared" si="70"/>
        <v>0</v>
      </c>
      <c r="AE127" s="96">
        <f t="shared" si="70"/>
        <v>0</v>
      </c>
      <c r="AF127" s="96">
        <f t="shared" si="70"/>
        <v>0</v>
      </c>
    </row>
    <row r="128" spans="1:32" s="98" customFormat="1" ht="24" customHeight="1" x14ac:dyDescent="0.2">
      <c r="A128" s="90"/>
      <c r="B128" s="97"/>
      <c r="C128" s="97"/>
      <c r="D128" s="97"/>
      <c r="E128" s="97"/>
      <c r="F128" s="97"/>
      <c r="G128" s="97"/>
      <c r="J128" s="97"/>
      <c r="K128" s="97"/>
      <c r="L128" s="97"/>
      <c r="M128" s="97"/>
      <c r="Q128" s="97"/>
      <c r="R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</row>
    <row r="129" spans="1:32" s="14" customFormat="1" ht="67.5" customHeight="1" x14ac:dyDescent="0.55000000000000004">
      <c r="A129" s="18"/>
      <c r="B129" s="18"/>
      <c r="C129" s="18"/>
      <c r="D129" s="18"/>
      <c r="E129" s="18"/>
      <c r="F129" s="18"/>
      <c r="G129" s="19"/>
      <c r="H129" s="8"/>
      <c r="I129" s="249"/>
      <c r="J129" s="173">
        <f t="shared" ref="J129:M129" si="71">J127+J123+J119+J115</f>
        <v>1.5</v>
      </c>
      <c r="K129" s="139">
        <f t="shared" si="71"/>
        <v>4775000</v>
      </c>
      <c r="L129" s="173">
        <f t="shared" si="71"/>
        <v>2.5</v>
      </c>
      <c r="M129" s="139">
        <f t="shared" si="71"/>
        <v>8775000</v>
      </c>
      <c r="N129" s="249"/>
      <c r="O129" s="295" t="s">
        <v>19</v>
      </c>
      <c r="P129" s="296"/>
      <c r="Q129" s="296"/>
      <c r="R129" s="296"/>
      <c r="S129" s="249"/>
      <c r="T129" s="8"/>
      <c r="U129" s="249"/>
      <c r="V129" s="139">
        <f>V127+V123+V119+V115</f>
        <v>13550000</v>
      </c>
      <c r="W129" s="139">
        <f t="shared" ref="W129:AF129" si="72">W127+W123+W119+W115</f>
        <v>0</v>
      </c>
      <c r="X129" s="139">
        <f t="shared" si="72"/>
        <v>6775000</v>
      </c>
      <c r="Y129" s="139">
        <f t="shared" si="72"/>
        <v>6775000</v>
      </c>
      <c r="Z129" s="139">
        <f t="shared" si="72"/>
        <v>0</v>
      </c>
      <c r="AA129" s="139">
        <f t="shared" si="72"/>
        <v>0</v>
      </c>
      <c r="AB129" s="139">
        <f t="shared" si="72"/>
        <v>0</v>
      </c>
      <c r="AC129" s="139">
        <f t="shared" si="72"/>
        <v>0</v>
      </c>
      <c r="AD129" s="139">
        <f t="shared" si="72"/>
        <v>0</v>
      </c>
      <c r="AE129" s="139">
        <f t="shared" si="72"/>
        <v>0</v>
      </c>
      <c r="AF129" s="139">
        <f t="shared" si="72"/>
        <v>0</v>
      </c>
    </row>
    <row r="130" spans="1:32" s="6" customFormat="1" ht="27" customHeight="1" x14ac:dyDescent="0.55000000000000004">
      <c r="A130" s="9"/>
      <c r="B130" s="10"/>
      <c r="C130" s="10"/>
      <c r="D130" s="10"/>
      <c r="E130" s="10"/>
      <c r="F130" s="10"/>
      <c r="G130" s="7"/>
      <c r="H130" s="11"/>
      <c r="I130" s="164"/>
      <c r="J130" s="11"/>
      <c r="K130" s="11"/>
      <c r="L130" s="11"/>
      <c r="M130" s="11"/>
      <c r="N130" s="164"/>
      <c r="O130" s="7"/>
      <c r="P130" s="7"/>
      <c r="Q130" s="73"/>
      <c r="R130" s="14"/>
      <c r="S130" s="164"/>
      <c r="T130" s="11"/>
      <c r="U130" s="164"/>
      <c r="V130" s="12"/>
      <c r="W130" s="12"/>
      <c r="X130" s="12"/>
      <c r="Y130" s="12"/>
      <c r="Z130" s="12"/>
      <c r="AA130" s="14"/>
      <c r="AB130" s="14"/>
      <c r="AC130" s="14"/>
      <c r="AD130" s="14"/>
      <c r="AE130" s="12"/>
      <c r="AF130" s="12"/>
    </row>
    <row r="131" spans="1:32" s="102" customFormat="1" ht="42" x14ac:dyDescent="0.55000000000000004">
      <c r="A131" s="9"/>
      <c r="B131" s="10"/>
      <c r="C131" s="10"/>
      <c r="D131" s="10"/>
      <c r="E131" s="10"/>
      <c r="F131" s="10"/>
      <c r="G131" s="7"/>
      <c r="H131" s="11"/>
      <c r="I131" s="164"/>
      <c r="J131" s="11"/>
      <c r="K131" s="11"/>
      <c r="L131" s="11"/>
      <c r="M131" s="11"/>
      <c r="N131" s="164"/>
      <c r="O131" s="15"/>
      <c r="P131" s="7"/>
      <c r="Q131" s="116"/>
      <c r="R131" s="98"/>
      <c r="S131" s="164"/>
      <c r="T131" s="11"/>
      <c r="U131" s="164"/>
      <c r="V131" s="12"/>
      <c r="W131" s="12"/>
      <c r="X131" s="12"/>
      <c r="Y131" s="12"/>
      <c r="Z131" s="12"/>
      <c r="AA131" s="12"/>
      <c r="AB131" s="12"/>
      <c r="AC131" s="12"/>
      <c r="AD131" s="16"/>
      <c r="AE131" s="108"/>
      <c r="AF131" s="12"/>
    </row>
    <row r="132" spans="1:32" s="110" customFormat="1" ht="43.5" customHeight="1" x14ac:dyDescent="0.2">
      <c r="A132" s="207" t="s">
        <v>208</v>
      </c>
      <c r="B132" s="109"/>
      <c r="C132" s="109"/>
      <c r="D132" s="109"/>
      <c r="E132" s="109"/>
      <c r="F132" s="109"/>
      <c r="G132" s="109"/>
      <c r="I132" s="145"/>
      <c r="N132" s="145"/>
      <c r="Q132" s="114"/>
      <c r="R132" s="48"/>
      <c r="S132" s="145"/>
      <c r="U132" s="145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</row>
    <row r="133" spans="1:32" s="6" customFormat="1" ht="201.75" customHeight="1" x14ac:dyDescent="0.45">
      <c r="A133" s="83" t="s">
        <v>274</v>
      </c>
      <c r="B133" s="83" t="s">
        <v>122</v>
      </c>
      <c r="C133" s="84" t="s">
        <v>62</v>
      </c>
      <c r="D133" s="84" t="s">
        <v>17</v>
      </c>
      <c r="E133" s="84" t="s">
        <v>17</v>
      </c>
      <c r="F133" s="84" t="s">
        <v>17</v>
      </c>
      <c r="G133" s="121" t="s">
        <v>316</v>
      </c>
      <c r="H133" s="121" t="s">
        <v>34</v>
      </c>
      <c r="I133" s="238"/>
      <c r="J133" s="83">
        <v>1</v>
      </c>
      <c r="K133" s="170">
        <f t="shared" ref="K133:K134" si="73">V133</f>
        <v>1800000</v>
      </c>
      <c r="L133" s="121"/>
      <c r="M133" s="121"/>
      <c r="N133" s="238"/>
      <c r="O133" s="83" t="s">
        <v>121</v>
      </c>
      <c r="P133" s="83" t="s">
        <v>18</v>
      </c>
      <c r="Q133" s="150" t="s">
        <v>17</v>
      </c>
      <c r="R133" s="151" t="s">
        <v>17</v>
      </c>
      <c r="S133" s="238"/>
      <c r="T133" s="239"/>
      <c r="U133" s="238"/>
      <c r="V133" s="86">
        <f>SUM(W133:AF133)</f>
        <v>1800000</v>
      </c>
      <c r="W133" s="151"/>
      <c r="X133" s="85">
        <v>900000</v>
      </c>
      <c r="Y133" s="85"/>
      <c r="Z133" s="85"/>
      <c r="AA133" s="151"/>
      <c r="AB133" s="85"/>
      <c r="AC133" s="85"/>
      <c r="AD133" s="151">
        <v>900000</v>
      </c>
      <c r="AE133" s="151"/>
      <c r="AF133" s="151"/>
    </row>
    <row r="134" spans="1:32" s="6" customFormat="1" ht="186.75" customHeight="1" x14ac:dyDescent="0.45">
      <c r="A134" s="83" t="s">
        <v>275</v>
      </c>
      <c r="B134" s="83" t="s">
        <v>122</v>
      </c>
      <c r="C134" s="84" t="s">
        <v>42</v>
      </c>
      <c r="D134" s="84" t="s">
        <v>17</v>
      </c>
      <c r="E134" s="84" t="s">
        <v>17</v>
      </c>
      <c r="F134" s="84" t="s">
        <v>17</v>
      </c>
      <c r="G134" s="121" t="s">
        <v>317</v>
      </c>
      <c r="H134" s="121" t="s">
        <v>34</v>
      </c>
      <c r="I134" s="238"/>
      <c r="J134" s="83">
        <v>1</v>
      </c>
      <c r="K134" s="170">
        <f t="shared" si="73"/>
        <v>370000</v>
      </c>
      <c r="L134" s="121"/>
      <c r="M134" s="121"/>
      <c r="N134" s="238"/>
      <c r="O134" s="83" t="s">
        <v>121</v>
      </c>
      <c r="P134" s="83" t="s">
        <v>18</v>
      </c>
      <c r="Q134" s="150" t="s">
        <v>17</v>
      </c>
      <c r="R134" s="151" t="s">
        <v>17</v>
      </c>
      <c r="S134" s="238"/>
      <c r="T134" s="239"/>
      <c r="U134" s="238"/>
      <c r="V134" s="86">
        <f>SUM(W134:AF134)</f>
        <v>370000</v>
      </c>
      <c r="W134" s="151"/>
      <c r="X134" s="85">
        <v>185000</v>
      </c>
      <c r="Y134" s="85"/>
      <c r="Z134" s="85"/>
      <c r="AA134" s="151"/>
      <c r="AB134" s="85"/>
      <c r="AC134" s="85"/>
      <c r="AD134" s="151">
        <v>185000</v>
      </c>
      <c r="AE134" s="151"/>
      <c r="AF134" s="151"/>
    </row>
    <row r="135" spans="1:32" s="6" customFormat="1" ht="63" customHeight="1" x14ac:dyDescent="0.55000000000000004">
      <c r="A135" s="82"/>
      <c r="B135" s="7"/>
      <c r="C135" s="7"/>
      <c r="D135" s="7"/>
      <c r="E135" s="7"/>
      <c r="F135" s="7"/>
      <c r="H135" s="8"/>
      <c r="I135" s="199"/>
      <c r="J135" s="149">
        <f t="shared" ref="J135:M135" si="74">SUM(J133:J134)</f>
        <v>2</v>
      </c>
      <c r="K135" s="96">
        <f t="shared" si="74"/>
        <v>2170000</v>
      </c>
      <c r="L135" s="149">
        <f t="shared" si="74"/>
        <v>0</v>
      </c>
      <c r="M135" s="96">
        <f t="shared" si="74"/>
        <v>0</v>
      </c>
      <c r="N135" s="199"/>
      <c r="O135" s="169"/>
      <c r="P135" s="169"/>
      <c r="Q135" s="172"/>
      <c r="R135" s="169"/>
      <c r="S135" s="199"/>
      <c r="T135" s="8"/>
      <c r="U135" s="199"/>
      <c r="V135" s="96">
        <f>SUM(V133:V134)</f>
        <v>2170000</v>
      </c>
      <c r="W135" s="96">
        <f t="shared" ref="W135:AF135" si="75">SUM(W133:W134)</f>
        <v>0</v>
      </c>
      <c r="X135" s="96">
        <f t="shared" si="75"/>
        <v>1085000</v>
      </c>
      <c r="Y135" s="96">
        <f t="shared" si="75"/>
        <v>0</v>
      </c>
      <c r="Z135" s="96">
        <f t="shared" si="75"/>
        <v>0</v>
      </c>
      <c r="AA135" s="96">
        <f t="shared" si="75"/>
        <v>0</v>
      </c>
      <c r="AB135" s="96">
        <f t="shared" si="75"/>
        <v>0</v>
      </c>
      <c r="AC135" s="96">
        <f t="shared" si="75"/>
        <v>0</v>
      </c>
      <c r="AD135" s="96">
        <f t="shared" si="75"/>
        <v>1085000</v>
      </c>
      <c r="AE135" s="96">
        <f t="shared" si="75"/>
        <v>0</v>
      </c>
      <c r="AF135" s="96">
        <f t="shared" si="75"/>
        <v>0</v>
      </c>
    </row>
    <row r="136" spans="1:32" s="102" customFormat="1" ht="24" customHeight="1" x14ac:dyDescent="0.55000000000000004">
      <c r="A136" s="90"/>
      <c r="B136" s="97"/>
      <c r="C136" s="97"/>
      <c r="D136" s="97"/>
      <c r="E136" s="97"/>
      <c r="F136" s="97"/>
      <c r="G136" s="7"/>
      <c r="H136" s="11"/>
      <c r="I136" s="147"/>
      <c r="J136" s="97"/>
      <c r="K136" s="97"/>
      <c r="L136" s="97"/>
      <c r="M136" s="97"/>
      <c r="N136" s="147"/>
      <c r="O136" s="98"/>
      <c r="P136" s="98"/>
      <c r="Q136" s="100"/>
      <c r="R136" s="97"/>
      <c r="S136" s="147"/>
      <c r="T136" s="11"/>
      <c r="U136" s="14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</row>
    <row r="137" spans="1:32" s="14" customFormat="1" ht="67.5" customHeight="1" x14ac:dyDescent="0.55000000000000004">
      <c r="A137" s="18"/>
      <c r="B137" s="18"/>
      <c r="C137" s="18"/>
      <c r="D137" s="18"/>
      <c r="E137" s="18"/>
      <c r="F137" s="18"/>
      <c r="G137" s="19"/>
      <c r="H137" s="165"/>
      <c r="I137" s="165"/>
      <c r="J137" s="173">
        <f t="shared" ref="J137:M137" si="76">J135</f>
        <v>2</v>
      </c>
      <c r="K137" s="139">
        <f t="shared" si="76"/>
        <v>2170000</v>
      </c>
      <c r="L137" s="173">
        <f t="shared" si="76"/>
        <v>0</v>
      </c>
      <c r="M137" s="139">
        <f t="shared" si="76"/>
        <v>0</v>
      </c>
      <c r="N137" s="165"/>
      <c r="O137" s="295" t="s">
        <v>19</v>
      </c>
      <c r="P137" s="296"/>
      <c r="Q137" s="296"/>
      <c r="R137" s="297"/>
      <c r="S137" s="165"/>
      <c r="T137" s="165"/>
      <c r="U137" s="165"/>
      <c r="V137" s="139">
        <f>V135</f>
        <v>2170000</v>
      </c>
      <c r="W137" s="139">
        <f t="shared" ref="W137:AF137" si="77">W135</f>
        <v>0</v>
      </c>
      <c r="X137" s="139">
        <f t="shared" si="77"/>
        <v>1085000</v>
      </c>
      <c r="Y137" s="139">
        <f t="shared" si="77"/>
        <v>0</v>
      </c>
      <c r="Z137" s="139">
        <f t="shared" si="77"/>
        <v>0</v>
      </c>
      <c r="AA137" s="139">
        <f t="shared" si="77"/>
        <v>0</v>
      </c>
      <c r="AB137" s="139">
        <f t="shared" si="77"/>
        <v>0</v>
      </c>
      <c r="AC137" s="139">
        <f t="shared" si="77"/>
        <v>0</v>
      </c>
      <c r="AD137" s="139">
        <f t="shared" si="77"/>
        <v>1085000</v>
      </c>
      <c r="AE137" s="139">
        <f t="shared" si="77"/>
        <v>0</v>
      </c>
      <c r="AF137" s="139">
        <f t="shared" si="77"/>
        <v>0</v>
      </c>
    </row>
    <row r="138" spans="1:32" s="6" customFormat="1" ht="27" customHeight="1" x14ac:dyDescent="0.55000000000000004">
      <c r="A138" s="9"/>
      <c r="B138" s="10"/>
      <c r="C138" s="10"/>
      <c r="D138" s="10"/>
      <c r="E138" s="10"/>
      <c r="F138" s="10"/>
      <c r="G138" s="7"/>
      <c r="H138" s="11"/>
      <c r="I138" s="164"/>
      <c r="J138" s="11"/>
      <c r="K138" s="11"/>
      <c r="L138" s="11"/>
      <c r="M138" s="11"/>
      <c r="N138" s="164"/>
      <c r="O138" s="7"/>
      <c r="P138" s="7"/>
      <c r="Q138" s="73"/>
      <c r="R138" s="14"/>
      <c r="S138" s="164"/>
      <c r="T138" s="11"/>
      <c r="U138" s="164"/>
      <c r="V138" s="12"/>
      <c r="W138" s="12"/>
      <c r="X138" s="12"/>
      <c r="Y138" s="12"/>
      <c r="Z138" s="12"/>
      <c r="AA138" s="14"/>
      <c r="AB138" s="14"/>
      <c r="AC138" s="14"/>
      <c r="AD138" s="14"/>
      <c r="AE138" s="12"/>
      <c r="AF138" s="12"/>
    </row>
    <row r="139" spans="1:32" s="102" customFormat="1" ht="42" x14ac:dyDescent="0.55000000000000004">
      <c r="A139" s="9"/>
      <c r="B139" s="10"/>
      <c r="C139" s="10"/>
      <c r="D139" s="10"/>
      <c r="E139" s="10"/>
      <c r="F139" s="10"/>
      <c r="G139" s="7"/>
      <c r="H139" s="11"/>
      <c r="I139" s="164"/>
      <c r="J139" s="11"/>
      <c r="K139" s="11"/>
      <c r="L139" s="11"/>
      <c r="M139" s="11"/>
      <c r="N139" s="164"/>
      <c r="O139" s="15"/>
      <c r="P139" s="7"/>
      <c r="Q139" s="116"/>
      <c r="R139" s="98"/>
      <c r="S139" s="164"/>
      <c r="T139" s="11"/>
      <c r="U139" s="164"/>
      <c r="V139" s="12"/>
      <c r="W139" s="12"/>
      <c r="X139" s="12"/>
      <c r="Y139" s="12"/>
      <c r="Z139" s="12"/>
      <c r="AA139" s="12"/>
      <c r="AB139" s="12"/>
      <c r="AC139" s="12"/>
      <c r="AD139" s="16"/>
      <c r="AE139" s="108"/>
      <c r="AF139" s="12"/>
    </row>
    <row r="140" spans="1:32" s="92" customFormat="1" ht="43.5" customHeight="1" x14ac:dyDescent="0.2">
      <c r="A140" s="207" t="s">
        <v>335</v>
      </c>
      <c r="B140" s="93"/>
      <c r="C140" s="93"/>
      <c r="D140" s="93"/>
      <c r="E140" s="93"/>
      <c r="F140" s="93"/>
      <c r="G140" s="93"/>
      <c r="I140" s="148"/>
      <c r="N140" s="148"/>
      <c r="Q140" s="94"/>
      <c r="R140" s="94"/>
      <c r="S140" s="148"/>
      <c r="U140" s="148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</row>
    <row r="141" spans="1:32" s="6" customFormat="1" ht="137.25" customHeight="1" x14ac:dyDescent="0.45">
      <c r="A141" s="83" t="s">
        <v>276</v>
      </c>
      <c r="B141" s="83" t="s">
        <v>122</v>
      </c>
      <c r="C141" s="84" t="s">
        <v>42</v>
      </c>
      <c r="D141" s="84" t="s">
        <v>17</v>
      </c>
      <c r="E141" s="84" t="s">
        <v>17</v>
      </c>
      <c r="F141" s="84" t="s">
        <v>17</v>
      </c>
      <c r="G141" s="121" t="s">
        <v>318</v>
      </c>
      <c r="H141" s="121" t="s">
        <v>36</v>
      </c>
      <c r="I141" s="238"/>
      <c r="J141" s="83">
        <v>1</v>
      </c>
      <c r="K141" s="170">
        <f t="shared" ref="K141:K154" si="78">V141</f>
        <v>98479.58</v>
      </c>
      <c r="L141" s="121"/>
      <c r="M141" s="121"/>
      <c r="N141" s="238"/>
      <c r="O141" s="83" t="s">
        <v>121</v>
      </c>
      <c r="P141" s="83" t="s">
        <v>18</v>
      </c>
      <c r="Q141" s="150" t="s">
        <v>17</v>
      </c>
      <c r="R141" s="151" t="s">
        <v>17</v>
      </c>
      <c r="S141" s="238"/>
      <c r="T141" s="239"/>
      <c r="U141" s="238"/>
      <c r="V141" s="86">
        <f t="shared" ref="V141:V154" si="79">SUM(W141:AF141)</f>
        <v>98479.58</v>
      </c>
      <c r="W141" s="151"/>
      <c r="X141" s="85">
        <v>98479.58</v>
      </c>
      <c r="Y141" s="85"/>
      <c r="Z141" s="85"/>
      <c r="AA141" s="151"/>
      <c r="AB141" s="85"/>
      <c r="AC141" s="85"/>
      <c r="AD141" s="151"/>
      <c r="AE141" s="151"/>
      <c r="AF141" s="151"/>
    </row>
    <row r="142" spans="1:32" s="6" customFormat="1" ht="137.25" customHeight="1" x14ac:dyDescent="0.45">
      <c r="A142" s="83" t="s">
        <v>277</v>
      </c>
      <c r="B142" s="83" t="s">
        <v>122</v>
      </c>
      <c r="C142" s="84" t="s">
        <v>42</v>
      </c>
      <c r="D142" s="84" t="s">
        <v>17</v>
      </c>
      <c r="E142" s="84" t="s">
        <v>17</v>
      </c>
      <c r="F142" s="84" t="s">
        <v>17</v>
      </c>
      <c r="G142" s="121" t="s">
        <v>110</v>
      </c>
      <c r="H142" s="121" t="s">
        <v>36</v>
      </c>
      <c r="I142" s="238"/>
      <c r="J142" s="83">
        <v>1</v>
      </c>
      <c r="K142" s="170">
        <f t="shared" si="78"/>
        <v>260436.32874</v>
      </c>
      <c r="L142" s="121"/>
      <c r="M142" s="121"/>
      <c r="N142" s="238"/>
      <c r="O142" s="83" t="s">
        <v>121</v>
      </c>
      <c r="P142" s="83" t="s">
        <v>18</v>
      </c>
      <c r="Q142" s="150" t="s">
        <v>17</v>
      </c>
      <c r="R142" s="151" t="s">
        <v>17</v>
      </c>
      <c r="S142" s="238"/>
      <c r="T142" s="239"/>
      <c r="U142" s="238"/>
      <c r="V142" s="86">
        <f t="shared" si="79"/>
        <v>260436.32874</v>
      </c>
      <c r="W142" s="151"/>
      <c r="X142" s="85">
        <v>260436.32874</v>
      </c>
      <c r="Y142" s="85"/>
      <c r="Z142" s="85"/>
      <c r="AA142" s="151"/>
      <c r="AB142" s="85"/>
      <c r="AC142" s="85"/>
      <c r="AD142" s="151"/>
      <c r="AE142" s="151"/>
      <c r="AF142" s="151"/>
    </row>
    <row r="143" spans="1:32" s="6" customFormat="1" ht="137.25" customHeight="1" x14ac:dyDescent="0.45">
      <c r="A143" s="83" t="s">
        <v>278</v>
      </c>
      <c r="B143" s="83" t="s">
        <v>122</v>
      </c>
      <c r="C143" s="84" t="s">
        <v>42</v>
      </c>
      <c r="D143" s="84" t="s">
        <v>17</v>
      </c>
      <c r="E143" s="84" t="s">
        <v>17</v>
      </c>
      <c r="F143" s="84" t="s">
        <v>17</v>
      </c>
      <c r="G143" s="121" t="s">
        <v>111</v>
      </c>
      <c r="H143" s="121" t="s">
        <v>36</v>
      </c>
      <c r="I143" s="238"/>
      <c r="J143" s="83">
        <v>1</v>
      </c>
      <c r="K143" s="170">
        <f t="shared" si="78"/>
        <v>237927.76</v>
      </c>
      <c r="L143" s="121"/>
      <c r="M143" s="121"/>
      <c r="N143" s="238"/>
      <c r="O143" s="83" t="s">
        <v>121</v>
      </c>
      <c r="P143" s="83" t="s">
        <v>18</v>
      </c>
      <c r="Q143" s="150" t="s">
        <v>17</v>
      </c>
      <c r="R143" s="151" t="s">
        <v>17</v>
      </c>
      <c r="S143" s="238"/>
      <c r="T143" s="239"/>
      <c r="U143" s="238"/>
      <c r="V143" s="86">
        <f t="shared" si="79"/>
        <v>237927.76</v>
      </c>
      <c r="W143" s="151"/>
      <c r="X143" s="85">
        <v>237927.76</v>
      </c>
      <c r="Y143" s="85"/>
      <c r="Z143" s="85"/>
      <c r="AA143" s="151"/>
      <c r="AB143" s="85"/>
      <c r="AC143" s="85"/>
      <c r="AD143" s="151"/>
      <c r="AE143" s="151"/>
      <c r="AF143" s="151"/>
    </row>
    <row r="144" spans="1:32" s="6" customFormat="1" ht="137.25" customHeight="1" x14ac:dyDescent="0.45">
      <c r="A144" s="83" t="s">
        <v>279</v>
      </c>
      <c r="B144" s="83" t="s">
        <v>122</v>
      </c>
      <c r="C144" s="84" t="s">
        <v>42</v>
      </c>
      <c r="D144" s="84" t="s">
        <v>17</v>
      </c>
      <c r="E144" s="84" t="s">
        <v>17</v>
      </c>
      <c r="F144" s="84" t="s">
        <v>17</v>
      </c>
      <c r="G144" s="121" t="s">
        <v>112</v>
      </c>
      <c r="H144" s="121" t="s">
        <v>34</v>
      </c>
      <c r="I144" s="238"/>
      <c r="J144" s="83">
        <v>1</v>
      </c>
      <c r="K144" s="170">
        <f t="shared" si="78"/>
        <v>94855.728799999997</v>
      </c>
      <c r="L144" s="121"/>
      <c r="M144" s="121"/>
      <c r="N144" s="238"/>
      <c r="O144" s="83" t="s">
        <v>121</v>
      </c>
      <c r="P144" s="83" t="s">
        <v>18</v>
      </c>
      <c r="Q144" s="150" t="s">
        <v>17</v>
      </c>
      <c r="R144" s="151" t="s">
        <v>17</v>
      </c>
      <c r="S144" s="238"/>
      <c r="T144" s="239"/>
      <c r="U144" s="238"/>
      <c r="V144" s="86">
        <f t="shared" si="79"/>
        <v>94855.728799999997</v>
      </c>
      <c r="W144" s="151"/>
      <c r="X144" s="85">
        <v>94855.728799999997</v>
      </c>
      <c r="Y144" s="85"/>
      <c r="Z144" s="85"/>
      <c r="AA144" s="151"/>
      <c r="AB144" s="85"/>
      <c r="AC144" s="85"/>
      <c r="AD144" s="151"/>
      <c r="AE144" s="151"/>
      <c r="AF144" s="151"/>
    </row>
    <row r="145" spans="1:32" s="6" customFormat="1" ht="137.25" customHeight="1" x14ac:dyDescent="0.45">
      <c r="A145" s="83" t="s">
        <v>280</v>
      </c>
      <c r="B145" s="83" t="s">
        <v>122</v>
      </c>
      <c r="C145" s="84" t="s">
        <v>42</v>
      </c>
      <c r="D145" s="84" t="s">
        <v>17</v>
      </c>
      <c r="E145" s="84" t="s">
        <v>17</v>
      </c>
      <c r="F145" s="84" t="s">
        <v>17</v>
      </c>
      <c r="G145" s="121" t="s">
        <v>113</v>
      </c>
      <c r="H145" s="83" t="s">
        <v>34</v>
      </c>
      <c r="I145" s="238"/>
      <c r="J145" s="83">
        <v>1</v>
      </c>
      <c r="K145" s="170">
        <f t="shared" si="78"/>
        <v>80803.48</v>
      </c>
      <c r="L145" s="83"/>
      <c r="M145" s="83"/>
      <c r="N145" s="238"/>
      <c r="O145" s="83" t="s">
        <v>121</v>
      </c>
      <c r="P145" s="83" t="s">
        <v>18</v>
      </c>
      <c r="Q145" s="150" t="s">
        <v>17</v>
      </c>
      <c r="R145" s="151" t="s">
        <v>17</v>
      </c>
      <c r="S145" s="238"/>
      <c r="T145" s="239"/>
      <c r="U145" s="238"/>
      <c r="V145" s="86">
        <f t="shared" si="79"/>
        <v>80803.48</v>
      </c>
      <c r="W145" s="151"/>
      <c r="X145" s="85">
        <v>80803.48</v>
      </c>
      <c r="Y145" s="85"/>
      <c r="Z145" s="85"/>
      <c r="AA145" s="151"/>
      <c r="AB145" s="85"/>
      <c r="AC145" s="85"/>
      <c r="AD145" s="151"/>
      <c r="AE145" s="151"/>
      <c r="AF145" s="151"/>
    </row>
    <row r="146" spans="1:32" s="6" customFormat="1" ht="137.25" customHeight="1" x14ac:dyDescent="0.45">
      <c r="A146" s="83" t="s">
        <v>281</v>
      </c>
      <c r="B146" s="83" t="s">
        <v>122</v>
      </c>
      <c r="C146" s="84" t="s">
        <v>42</v>
      </c>
      <c r="D146" s="84" t="s">
        <v>17</v>
      </c>
      <c r="E146" s="84" t="s">
        <v>17</v>
      </c>
      <c r="F146" s="84" t="s">
        <v>17</v>
      </c>
      <c r="G146" s="121" t="s">
        <v>114</v>
      </c>
      <c r="H146" s="121" t="s">
        <v>34</v>
      </c>
      <c r="I146" s="238"/>
      <c r="J146" s="83">
        <v>1</v>
      </c>
      <c r="K146" s="170">
        <f t="shared" si="78"/>
        <v>422760.0048</v>
      </c>
      <c r="L146" s="121"/>
      <c r="M146" s="121"/>
      <c r="N146" s="238"/>
      <c r="O146" s="83" t="s">
        <v>121</v>
      </c>
      <c r="P146" s="83" t="s">
        <v>18</v>
      </c>
      <c r="Q146" s="150" t="s">
        <v>17</v>
      </c>
      <c r="R146" s="151" t="s">
        <v>17</v>
      </c>
      <c r="S146" s="238"/>
      <c r="T146" s="239"/>
      <c r="U146" s="238"/>
      <c r="V146" s="86">
        <f t="shared" si="79"/>
        <v>422760.0048</v>
      </c>
      <c r="W146" s="151"/>
      <c r="X146" s="85">
        <v>422760.0048</v>
      </c>
      <c r="Y146" s="85"/>
      <c r="Z146" s="85"/>
      <c r="AA146" s="151"/>
      <c r="AB146" s="85"/>
      <c r="AC146" s="85"/>
      <c r="AD146" s="151"/>
      <c r="AE146" s="151"/>
      <c r="AF146" s="151"/>
    </row>
    <row r="147" spans="1:32" s="6" customFormat="1" ht="137.25" customHeight="1" x14ac:dyDescent="0.45">
      <c r="A147" s="83" t="s">
        <v>282</v>
      </c>
      <c r="B147" s="83" t="s">
        <v>122</v>
      </c>
      <c r="C147" s="84" t="s">
        <v>42</v>
      </c>
      <c r="D147" s="84" t="s">
        <v>17</v>
      </c>
      <c r="E147" s="84" t="s">
        <v>17</v>
      </c>
      <c r="F147" s="84" t="s">
        <v>17</v>
      </c>
      <c r="G147" s="121" t="s">
        <v>115</v>
      </c>
      <c r="H147" s="83" t="s">
        <v>36</v>
      </c>
      <c r="I147" s="238"/>
      <c r="J147" s="83">
        <v>1</v>
      </c>
      <c r="K147" s="170">
        <f t="shared" si="78"/>
        <v>377848.78</v>
      </c>
      <c r="L147" s="83"/>
      <c r="M147" s="83"/>
      <c r="N147" s="238"/>
      <c r="O147" s="83" t="s">
        <v>121</v>
      </c>
      <c r="P147" s="83" t="s">
        <v>18</v>
      </c>
      <c r="Q147" s="150" t="s">
        <v>17</v>
      </c>
      <c r="R147" s="151" t="s">
        <v>17</v>
      </c>
      <c r="S147" s="238"/>
      <c r="T147" s="239"/>
      <c r="U147" s="238"/>
      <c r="V147" s="86">
        <f t="shared" si="79"/>
        <v>377848.78</v>
      </c>
      <c r="W147" s="151"/>
      <c r="X147" s="85">
        <v>377848.78</v>
      </c>
      <c r="Y147" s="85"/>
      <c r="Z147" s="85"/>
      <c r="AA147" s="151"/>
      <c r="AB147" s="85"/>
      <c r="AC147" s="85"/>
      <c r="AD147" s="151"/>
      <c r="AE147" s="151"/>
      <c r="AF147" s="151"/>
    </row>
    <row r="148" spans="1:32" s="6" customFormat="1" ht="137.25" customHeight="1" x14ac:dyDescent="0.45">
      <c r="A148" s="83" t="s">
        <v>283</v>
      </c>
      <c r="B148" s="83" t="s">
        <v>122</v>
      </c>
      <c r="C148" s="84" t="s">
        <v>42</v>
      </c>
      <c r="D148" s="84" t="s">
        <v>17</v>
      </c>
      <c r="E148" s="84" t="s">
        <v>17</v>
      </c>
      <c r="F148" s="84" t="s">
        <v>17</v>
      </c>
      <c r="G148" s="121" t="s">
        <v>116</v>
      </c>
      <c r="H148" s="121" t="s">
        <v>36</v>
      </c>
      <c r="I148" s="238"/>
      <c r="J148" s="83">
        <v>1</v>
      </c>
      <c r="K148" s="170">
        <f t="shared" si="78"/>
        <v>252506.84795200001</v>
      </c>
      <c r="L148" s="121"/>
      <c r="M148" s="121"/>
      <c r="N148" s="238"/>
      <c r="O148" s="83" t="s">
        <v>121</v>
      </c>
      <c r="P148" s="83" t="s">
        <v>18</v>
      </c>
      <c r="Q148" s="150" t="s">
        <v>17</v>
      </c>
      <c r="R148" s="151" t="s">
        <v>17</v>
      </c>
      <c r="S148" s="238"/>
      <c r="T148" s="239"/>
      <c r="U148" s="238"/>
      <c r="V148" s="86">
        <f t="shared" si="79"/>
        <v>252506.84795200001</v>
      </c>
      <c r="W148" s="151"/>
      <c r="X148" s="85">
        <v>252506.84795200001</v>
      </c>
      <c r="Y148" s="85"/>
      <c r="Z148" s="85"/>
      <c r="AA148" s="151"/>
      <c r="AB148" s="85"/>
      <c r="AC148" s="85"/>
      <c r="AD148" s="151"/>
      <c r="AE148" s="151"/>
      <c r="AF148" s="151"/>
    </row>
    <row r="149" spans="1:32" s="6" customFormat="1" ht="137.25" customHeight="1" x14ac:dyDescent="0.45">
      <c r="A149" s="83" t="s">
        <v>284</v>
      </c>
      <c r="B149" s="83" t="s">
        <v>122</v>
      </c>
      <c r="C149" s="84" t="s">
        <v>42</v>
      </c>
      <c r="D149" s="84" t="s">
        <v>17</v>
      </c>
      <c r="E149" s="84" t="s">
        <v>17</v>
      </c>
      <c r="F149" s="84" t="s">
        <v>17</v>
      </c>
      <c r="G149" s="121" t="s">
        <v>117</v>
      </c>
      <c r="H149" s="83" t="s">
        <v>34</v>
      </c>
      <c r="I149" s="238"/>
      <c r="J149" s="83">
        <v>1</v>
      </c>
      <c r="K149" s="170">
        <f t="shared" si="78"/>
        <v>217070.66</v>
      </c>
      <c r="L149" s="83"/>
      <c r="M149" s="83"/>
      <c r="N149" s="238"/>
      <c r="O149" s="83" t="s">
        <v>121</v>
      </c>
      <c r="P149" s="83" t="s">
        <v>18</v>
      </c>
      <c r="Q149" s="150" t="s">
        <v>17</v>
      </c>
      <c r="R149" s="151" t="s">
        <v>17</v>
      </c>
      <c r="S149" s="238"/>
      <c r="T149" s="239"/>
      <c r="U149" s="238"/>
      <c r="V149" s="86">
        <f t="shared" si="79"/>
        <v>217070.66</v>
      </c>
      <c r="W149" s="151"/>
      <c r="X149" s="85">
        <v>217070.66</v>
      </c>
      <c r="Y149" s="85"/>
      <c r="Z149" s="85"/>
      <c r="AA149" s="151"/>
      <c r="AB149" s="85"/>
      <c r="AC149" s="85"/>
      <c r="AD149" s="151"/>
      <c r="AE149" s="151"/>
      <c r="AF149" s="151"/>
    </row>
    <row r="150" spans="1:32" s="6" customFormat="1" ht="137.25" customHeight="1" x14ac:dyDescent="0.45">
      <c r="A150" s="83" t="s">
        <v>285</v>
      </c>
      <c r="B150" s="83" t="s">
        <v>122</v>
      </c>
      <c r="C150" s="84" t="s">
        <v>42</v>
      </c>
      <c r="D150" s="84" t="s">
        <v>17</v>
      </c>
      <c r="E150" s="84" t="s">
        <v>17</v>
      </c>
      <c r="F150" s="84" t="s">
        <v>17</v>
      </c>
      <c r="G150" s="121" t="s">
        <v>137</v>
      </c>
      <c r="H150" s="83" t="s">
        <v>34</v>
      </c>
      <c r="I150" s="238"/>
      <c r="J150" s="83">
        <v>1</v>
      </c>
      <c r="K150" s="170">
        <f t="shared" si="78"/>
        <v>657389.35359999991</v>
      </c>
      <c r="L150" s="83"/>
      <c r="M150" s="83"/>
      <c r="N150" s="238"/>
      <c r="O150" s="83" t="s">
        <v>121</v>
      </c>
      <c r="P150" s="83" t="s">
        <v>18</v>
      </c>
      <c r="Q150" s="150" t="s">
        <v>17</v>
      </c>
      <c r="R150" s="151" t="s">
        <v>17</v>
      </c>
      <c r="S150" s="238"/>
      <c r="T150" s="239"/>
      <c r="U150" s="238"/>
      <c r="V150" s="86">
        <f t="shared" si="79"/>
        <v>657389.35359999991</v>
      </c>
      <c r="W150" s="151"/>
      <c r="X150" s="85">
        <v>657389.35359999991</v>
      </c>
      <c r="Y150" s="85"/>
      <c r="Z150" s="85"/>
      <c r="AA150" s="151"/>
      <c r="AB150" s="85"/>
      <c r="AC150" s="85"/>
      <c r="AD150" s="151"/>
      <c r="AE150" s="151"/>
      <c r="AF150" s="151"/>
    </row>
    <row r="151" spans="1:32" s="6" customFormat="1" ht="137.25" customHeight="1" x14ac:dyDescent="0.45">
      <c r="A151" s="83" t="s">
        <v>286</v>
      </c>
      <c r="B151" s="83" t="s">
        <v>122</v>
      </c>
      <c r="C151" s="84" t="s">
        <v>42</v>
      </c>
      <c r="D151" s="84" t="s">
        <v>17</v>
      </c>
      <c r="E151" s="84" t="s">
        <v>17</v>
      </c>
      <c r="F151" s="84" t="s">
        <v>17</v>
      </c>
      <c r="G151" s="121" t="s">
        <v>118</v>
      </c>
      <c r="H151" s="83" t="s">
        <v>34</v>
      </c>
      <c r="I151" s="238"/>
      <c r="J151" s="83">
        <v>1</v>
      </c>
      <c r="K151" s="170">
        <f t="shared" si="78"/>
        <v>346551.44</v>
      </c>
      <c r="L151" s="83"/>
      <c r="M151" s="83"/>
      <c r="N151" s="238"/>
      <c r="O151" s="83" t="s">
        <v>121</v>
      </c>
      <c r="P151" s="83" t="s">
        <v>18</v>
      </c>
      <c r="Q151" s="150" t="s">
        <v>17</v>
      </c>
      <c r="R151" s="151" t="s">
        <v>17</v>
      </c>
      <c r="S151" s="238"/>
      <c r="T151" s="239"/>
      <c r="U151" s="238"/>
      <c r="V151" s="86">
        <f t="shared" si="79"/>
        <v>346551.44</v>
      </c>
      <c r="W151" s="151"/>
      <c r="X151" s="85">
        <v>346551.44</v>
      </c>
      <c r="Y151" s="85"/>
      <c r="Z151" s="85"/>
      <c r="AA151" s="151"/>
      <c r="AB151" s="85"/>
      <c r="AC151" s="85"/>
      <c r="AD151" s="151"/>
      <c r="AE151" s="151"/>
      <c r="AF151" s="151"/>
    </row>
    <row r="152" spans="1:32" s="6" customFormat="1" ht="137.25" customHeight="1" x14ac:dyDescent="0.45">
      <c r="A152" s="83" t="s">
        <v>287</v>
      </c>
      <c r="B152" s="83" t="s">
        <v>122</v>
      </c>
      <c r="C152" s="84" t="s">
        <v>42</v>
      </c>
      <c r="D152" s="84" t="s">
        <v>17</v>
      </c>
      <c r="E152" s="84" t="s">
        <v>17</v>
      </c>
      <c r="F152" s="84" t="s">
        <v>17</v>
      </c>
      <c r="G152" s="121" t="s">
        <v>119</v>
      </c>
      <c r="H152" s="83" t="s">
        <v>34</v>
      </c>
      <c r="I152" s="238"/>
      <c r="J152" s="83">
        <v>1</v>
      </c>
      <c r="K152" s="170">
        <f t="shared" si="78"/>
        <v>76731.053599999999</v>
      </c>
      <c r="L152" s="83"/>
      <c r="M152" s="83"/>
      <c r="N152" s="238"/>
      <c r="O152" s="83" t="s">
        <v>121</v>
      </c>
      <c r="P152" s="83" t="s">
        <v>18</v>
      </c>
      <c r="Q152" s="150" t="s">
        <v>17</v>
      </c>
      <c r="R152" s="151" t="s">
        <v>17</v>
      </c>
      <c r="S152" s="238"/>
      <c r="T152" s="239"/>
      <c r="U152" s="238"/>
      <c r="V152" s="86">
        <f t="shared" si="79"/>
        <v>76731.053599999999</v>
      </c>
      <c r="W152" s="151"/>
      <c r="X152" s="85">
        <v>76731.053599999999</v>
      </c>
      <c r="Y152" s="85"/>
      <c r="Z152" s="85"/>
      <c r="AA152" s="151"/>
      <c r="AB152" s="85"/>
      <c r="AC152" s="85"/>
      <c r="AD152" s="151"/>
      <c r="AE152" s="151"/>
      <c r="AF152" s="151"/>
    </row>
    <row r="153" spans="1:32" s="6" customFormat="1" ht="137.25" customHeight="1" x14ac:dyDescent="0.45">
      <c r="A153" s="83" t="s">
        <v>288</v>
      </c>
      <c r="B153" s="83" t="s">
        <v>122</v>
      </c>
      <c r="C153" s="84" t="s">
        <v>42</v>
      </c>
      <c r="D153" s="84" t="s">
        <v>17</v>
      </c>
      <c r="E153" s="84" t="s">
        <v>17</v>
      </c>
      <c r="F153" s="84" t="s">
        <v>17</v>
      </c>
      <c r="G153" s="121" t="s">
        <v>319</v>
      </c>
      <c r="H153" s="83" t="s">
        <v>36</v>
      </c>
      <c r="I153" s="238"/>
      <c r="J153" s="83">
        <v>1</v>
      </c>
      <c r="K153" s="170">
        <f t="shared" si="78"/>
        <v>266725.46000000002</v>
      </c>
      <c r="L153" s="83"/>
      <c r="M153" s="83"/>
      <c r="N153" s="238"/>
      <c r="O153" s="83" t="s">
        <v>121</v>
      </c>
      <c r="P153" s="83" t="s">
        <v>18</v>
      </c>
      <c r="Q153" s="150" t="s">
        <v>17</v>
      </c>
      <c r="R153" s="151" t="s">
        <v>17</v>
      </c>
      <c r="S153" s="238"/>
      <c r="T153" s="239"/>
      <c r="U153" s="238"/>
      <c r="V153" s="86">
        <f t="shared" si="79"/>
        <v>266725.46000000002</v>
      </c>
      <c r="W153" s="151"/>
      <c r="X153" s="85">
        <v>266725.46000000002</v>
      </c>
      <c r="Y153" s="85"/>
      <c r="Z153" s="85"/>
      <c r="AA153" s="151"/>
      <c r="AB153" s="85"/>
      <c r="AC153" s="85"/>
      <c r="AD153" s="151"/>
      <c r="AE153" s="151"/>
      <c r="AF153" s="151"/>
    </row>
    <row r="154" spans="1:32" s="6" customFormat="1" ht="137.25" customHeight="1" x14ac:dyDescent="0.45">
      <c r="A154" s="83" t="s">
        <v>289</v>
      </c>
      <c r="B154" s="83" t="s">
        <v>122</v>
      </c>
      <c r="C154" s="84" t="s">
        <v>42</v>
      </c>
      <c r="D154" s="84" t="s">
        <v>17</v>
      </c>
      <c r="E154" s="84" t="s">
        <v>17</v>
      </c>
      <c r="F154" s="84" t="s">
        <v>17</v>
      </c>
      <c r="G154" s="121" t="s">
        <v>120</v>
      </c>
      <c r="H154" s="83" t="s">
        <v>36</v>
      </c>
      <c r="I154" s="238"/>
      <c r="J154" s="83">
        <v>1</v>
      </c>
      <c r="K154" s="170">
        <f t="shared" si="78"/>
        <v>266725.91079999995</v>
      </c>
      <c r="L154" s="83"/>
      <c r="M154" s="83"/>
      <c r="N154" s="238"/>
      <c r="O154" s="83" t="s">
        <v>121</v>
      </c>
      <c r="P154" s="83" t="s">
        <v>18</v>
      </c>
      <c r="Q154" s="150" t="s">
        <v>17</v>
      </c>
      <c r="R154" s="151" t="s">
        <v>17</v>
      </c>
      <c r="S154" s="238"/>
      <c r="T154" s="239"/>
      <c r="U154" s="238"/>
      <c r="V154" s="86">
        <f t="shared" si="79"/>
        <v>266725.91079999995</v>
      </c>
      <c r="W154" s="151"/>
      <c r="X154" s="85">
        <v>266725.91079999995</v>
      </c>
      <c r="Y154" s="85"/>
      <c r="Z154" s="85"/>
      <c r="AA154" s="151"/>
      <c r="AB154" s="85"/>
      <c r="AC154" s="85"/>
      <c r="AD154" s="151"/>
      <c r="AE154" s="151"/>
      <c r="AF154" s="151"/>
    </row>
    <row r="155" spans="1:32" s="6" customFormat="1" ht="63" customHeight="1" x14ac:dyDescent="0.55000000000000004">
      <c r="A155" s="82"/>
      <c r="B155" s="7"/>
      <c r="C155" s="7"/>
      <c r="D155" s="7"/>
      <c r="E155" s="7"/>
      <c r="F155" s="7"/>
      <c r="H155" s="8"/>
      <c r="I155" s="199"/>
      <c r="J155" s="149">
        <f t="shared" ref="J155:M155" si="80">SUM(J141:J154)</f>
        <v>14</v>
      </c>
      <c r="K155" s="96">
        <f t="shared" si="80"/>
        <v>3656812.3882919997</v>
      </c>
      <c r="L155" s="149">
        <f t="shared" si="80"/>
        <v>0</v>
      </c>
      <c r="M155" s="96">
        <f t="shared" si="80"/>
        <v>0</v>
      </c>
      <c r="N155" s="199"/>
      <c r="O155" s="169"/>
      <c r="P155" s="169"/>
      <c r="Q155" s="172"/>
      <c r="R155" s="169"/>
      <c r="S155" s="199"/>
      <c r="T155" s="8"/>
      <c r="U155" s="199"/>
      <c r="V155" s="96">
        <f>SUM(V141:V154)</f>
        <v>3656812.3882919997</v>
      </c>
      <c r="W155" s="96">
        <f t="shared" ref="W155:AF155" si="81">SUM(W141:W154)</f>
        <v>0</v>
      </c>
      <c r="X155" s="96">
        <f t="shared" si="81"/>
        <v>3656812.3882919997</v>
      </c>
      <c r="Y155" s="96">
        <f t="shared" si="81"/>
        <v>0</v>
      </c>
      <c r="Z155" s="96">
        <f t="shared" si="81"/>
        <v>0</v>
      </c>
      <c r="AA155" s="96">
        <f t="shared" si="81"/>
        <v>0</v>
      </c>
      <c r="AB155" s="96">
        <f t="shared" si="81"/>
        <v>0</v>
      </c>
      <c r="AC155" s="96">
        <f t="shared" si="81"/>
        <v>0</v>
      </c>
      <c r="AD155" s="96">
        <f t="shared" si="81"/>
        <v>0</v>
      </c>
      <c r="AE155" s="96">
        <f t="shared" si="81"/>
        <v>0</v>
      </c>
      <c r="AF155" s="96">
        <f t="shared" si="81"/>
        <v>0</v>
      </c>
    </row>
    <row r="156" spans="1:32" s="102" customFormat="1" ht="24" customHeight="1" x14ac:dyDescent="0.55000000000000004">
      <c r="A156" s="90"/>
      <c r="B156" s="97"/>
      <c r="C156" s="97"/>
      <c r="D156" s="97"/>
      <c r="E156" s="97"/>
      <c r="F156" s="97"/>
      <c r="G156" s="7"/>
      <c r="H156" s="11"/>
      <c r="I156" s="147"/>
      <c r="J156" s="97"/>
      <c r="K156" s="97"/>
      <c r="L156" s="97"/>
      <c r="M156" s="97"/>
      <c r="N156" s="147"/>
      <c r="O156" s="98"/>
      <c r="P156" s="98"/>
      <c r="Q156" s="100"/>
      <c r="R156" s="97"/>
      <c r="S156" s="147"/>
      <c r="T156" s="11"/>
      <c r="U156" s="14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</row>
    <row r="157" spans="1:32" s="14" customFormat="1" ht="67.5" customHeight="1" x14ac:dyDescent="0.55000000000000004">
      <c r="A157" s="18"/>
      <c r="B157" s="18"/>
      <c r="C157" s="18"/>
      <c r="D157" s="18"/>
      <c r="E157" s="18"/>
      <c r="F157" s="18"/>
      <c r="G157" s="19"/>
      <c r="H157" s="165"/>
      <c r="I157" s="165"/>
      <c r="J157" s="173">
        <f t="shared" ref="J157:M157" si="82">J155</f>
        <v>14</v>
      </c>
      <c r="K157" s="139">
        <f t="shared" si="82"/>
        <v>3656812.3882919997</v>
      </c>
      <c r="L157" s="173">
        <f t="shared" si="82"/>
        <v>0</v>
      </c>
      <c r="M157" s="139">
        <f t="shared" si="82"/>
        <v>0</v>
      </c>
      <c r="N157" s="165"/>
      <c r="O157" s="295" t="s">
        <v>19</v>
      </c>
      <c r="P157" s="296"/>
      <c r="Q157" s="296"/>
      <c r="R157" s="297"/>
      <c r="S157" s="165"/>
      <c r="T157" s="165"/>
      <c r="U157" s="165"/>
      <c r="V157" s="139">
        <f>V155</f>
        <v>3656812.3882919997</v>
      </c>
      <c r="W157" s="139">
        <f t="shared" ref="W157:AF157" si="83">W155</f>
        <v>0</v>
      </c>
      <c r="X157" s="139">
        <f t="shared" si="83"/>
        <v>3656812.3882919997</v>
      </c>
      <c r="Y157" s="139">
        <f t="shared" si="83"/>
        <v>0</v>
      </c>
      <c r="Z157" s="139">
        <f t="shared" si="83"/>
        <v>0</v>
      </c>
      <c r="AA157" s="139">
        <f t="shared" si="83"/>
        <v>0</v>
      </c>
      <c r="AB157" s="139">
        <f t="shared" si="83"/>
        <v>0</v>
      </c>
      <c r="AC157" s="139">
        <f t="shared" si="83"/>
        <v>0</v>
      </c>
      <c r="AD157" s="139">
        <f t="shared" si="83"/>
        <v>0</v>
      </c>
      <c r="AE157" s="139">
        <f t="shared" si="83"/>
        <v>0</v>
      </c>
      <c r="AF157" s="139">
        <f t="shared" si="83"/>
        <v>0</v>
      </c>
    </row>
    <row r="158" spans="1:32" s="6" customFormat="1" ht="27" customHeight="1" x14ac:dyDescent="0.55000000000000004">
      <c r="A158" s="9"/>
      <c r="B158" s="10"/>
      <c r="C158" s="10"/>
      <c r="D158" s="10"/>
      <c r="E158" s="10"/>
      <c r="F158" s="10"/>
      <c r="G158" s="7"/>
      <c r="H158" s="11"/>
      <c r="I158" s="164"/>
      <c r="J158" s="11"/>
      <c r="K158" s="11"/>
      <c r="L158" s="11"/>
      <c r="M158" s="11"/>
      <c r="N158" s="164"/>
      <c r="O158" s="7"/>
      <c r="P158" s="7"/>
      <c r="Q158" s="73"/>
      <c r="R158" s="14"/>
      <c r="S158" s="164"/>
      <c r="T158" s="11"/>
      <c r="U158" s="164"/>
      <c r="V158" s="12"/>
      <c r="W158" s="12"/>
      <c r="X158" s="12"/>
      <c r="Y158" s="12"/>
      <c r="Z158" s="12"/>
      <c r="AA158" s="14"/>
      <c r="AB158" s="14"/>
      <c r="AC158" s="14"/>
      <c r="AD158" s="14"/>
      <c r="AE158" s="12"/>
      <c r="AF158" s="12"/>
    </row>
    <row r="159" spans="1:32" s="102" customFormat="1" ht="42" x14ac:dyDescent="0.55000000000000004">
      <c r="A159" s="9"/>
      <c r="B159" s="10"/>
      <c r="C159" s="10"/>
      <c r="D159" s="10"/>
      <c r="E159" s="10"/>
      <c r="F159" s="10"/>
      <c r="G159" s="7"/>
      <c r="H159" s="11"/>
      <c r="I159" s="164"/>
      <c r="J159" s="11"/>
      <c r="K159" s="11"/>
      <c r="L159" s="11"/>
      <c r="M159" s="11"/>
      <c r="N159" s="164"/>
      <c r="O159" s="15"/>
      <c r="P159" s="7"/>
      <c r="Q159" s="116"/>
      <c r="R159" s="98"/>
      <c r="S159" s="164"/>
      <c r="T159" s="11"/>
      <c r="U159" s="164"/>
      <c r="V159" s="12"/>
      <c r="W159" s="12"/>
      <c r="X159" s="12"/>
      <c r="Y159" s="12"/>
      <c r="Z159" s="12"/>
      <c r="AA159" s="12"/>
      <c r="AB159" s="12"/>
      <c r="AC159" s="12"/>
      <c r="AD159" s="16"/>
      <c r="AE159" s="108"/>
      <c r="AF159" s="12"/>
    </row>
    <row r="160" spans="1:32" s="92" customFormat="1" ht="43.5" customHeight="1" x14ac:dyDescent="0.2">
      <c r="A160" s="207" t="s">
        <v>209</v>
      </c>
      <c r="B160" s="93"/>
      <c r="C160" s="93"/>
      <c r="D160" s="93"/>
      <c r="E160" s="93"/>
      <c r="F160" s="93"/>
      <c r="G160" s="95"/>
      <c r="I160" s="148"/>
      <c r="N160" s="148"/>
      <c r="Q160" s="94"/>
      <c r="R160" s="94"/>
      <c r="S160" s="148"/>
      <c r="U160" s="148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</row>
    <row r="161" spans="1:32" s="6" customFormat="1" ht="187.5" customHeight="1" x14ac:dyDescent="0.45">
      <c r="A161" s="83" t="s">
        <v>290</v>
      </c>
      <c r="B161" s="83" t="s">
        <v>80</v>
      </c>
      <c r="C161" s="84" t="s">
        <v>62</v>
      </c>
      <c r="D161" s="84" t="s">
        <v>17</v>
      </c>
      <c r="E161" s="84" t="s">
        <v>17</v>
      </c>
      <c r="F161" s="84" t="s">
        <v>17</v>
      </c>
      <c r="G161" s="121" t="s">
        <v>200</v>
      </c>
      <c r="H161" s="83" t="s">
        <v>126</v>
      </c>
      <c r="I161" s="237"/>
      <c r="J161" s="83"/>
      <c r="K161" s="83"/>
      <c r="L161" s="83">
        <v>1</v>
      </c>
      <c r="M161" s="170">
        <f t="shared" ref="M161:M163" si="84">V161</f>
        <v>4622252.08</v>
      </c>
      <c r="N161" s="237"/>
      <c r="O161" s="83" t="s">
        <v>41</v>
      </c>
      <c r="P161" s="83" t="s">
        <v>18</v>
      </c>
      <c r="Q161" s="150" t="s">
        <v>17</v>
      </c>
      <c r="R161" s="150" t="s">
        <v>17</v>
      </c>
      <c r="S161" s="237"/>
      <c r="T161" s="255"/>
      <c r="U161" s="237"/>
      <c r="V161" s="86">
        <f>SUM(W161:AF161)</f>
        <v>4622252.08</v>
      </c>
      <c r="W161" s="151"/>
      <c r="X161" s="85">
        <v>2311126.04</v>
      </c>
      <c r="Y161" s="85"/>
      <c r="Z161" s="85"/>
      <c r="AA161" s="151"/>
      <c r="AB161" s="85"/>
      <c r="AC161" s="85"/>
      <c r="AD161" s="85">
        <v>2311126.04</v>
      </c>
      <c r="AE161" s="151"/>
      <c r="AF161" s="151"/>
    </row>
    <row r="162" spans="1:32" s="6" customFormat="1" ht="187.5" customHeight="1" x14ac:dyDescent="0.45">
      <c r="A162" s="83" t="s">
        <v>291</v>
      </c>
      <c r="B162" s="83" t="s">
        <v>80</v>
      </c>
      <c r="C162" s="84" t="s">
        <v>58</v>
      </c>
      <c r="D162" s="84" t="s">
        <v>17</v>
      </c>
      <c r="E162" s="84" t="s">
        <v>17</v>
      </c>
      <c r="F162" s="84" t="s">
        <v>17</v>
      </c>
      <c r="G162" s="121" t="s">
        <v>201</v>
      </c>
      <c r="H162" s="83" t="s">
        <v>125</v>
      </c>
      <c r="I162" s="237"/>
      <c r="J162" s="83"/>
      <c r="K162" s="83"/>
      <c r="L162" s="83">
        <v>1</v>
      </c>
      <c r="M162" s="170">
        <f t="shared" si="84"/>
        <v>2677134.2400000002</v>
      </c>
      <c r="N162" s="237"/>
      <c r="O162" s="83" t="s">
        <v>41</v>
      </c>
      <c r="P162" s="83" t="s">
        <v>18</v>
      </c>
      <c r="Q162" s="150" t="s">
        <v>17</v>
      </c>
      <c r="R162" s="150" t="s">
        <v>17</v>
      </c>
      <c r="S162" s="237"/>
      <c r="T162" s="255"/>
      <c r="U162" s="237"/>
      <c r="V162" s="86">
        <f>SUM(W162:AF162)</f>
        <v>2677134.2400000002</v>
      </c>
      <c r="W162" s="151"/>
      <c r="X162" s="85">
        <v>1338567.1200000001</v>
      </c>
      <c r="Y162" s="85"/>
      <c r="Z162" s="85"/>
      <c r="AA162" s="151"/>
      <c r="AB162" s="85"/>
      <c r="AC162" s="85"/>
      <c r="AD162" s="151">
        <v>1338567.1200000001</v>
      </c>
      <c r="AE162" s="151"/>
      <c r="AF162" s="151"/>
    </row>
    <row r="163" spans="1:32" s="6" customFormat="1" ht="187.5" customHeight="1" x14ac:dyDescent="0.45">
      <c r="A163" s="83" t="s">
        <v>292</v>
      </c>
      <c r="B163" s="83" t="s">
        <v>80</v>
      </c>
      <c r="C163" s="84" t="s">
        <v>58</v>
      </c>
      <c r="D163" s="84" t="s">
        <v>17</v>
      </c>
      <c r="E163" s="84" t="s">
        <v>17</v>
      </c>
      <c r="F163" s="84" t="s">
        <v>17</v>
      </c>
      <c r="G163" s="121" t="s">
        <v>328</v>
      </c>
      <c r="H163" s="83" t="s">
        <v>329</v>
      </c>
      <c r="I163" s="237"/>
      <c r="J163" s="83"/>
      <c r="K163" s="83"/>
      <c r="L163" s="83">
        <v>1</v>
      </c>
      <c r="M163" s="170">
        <f t="shared" si="84"/>
        <v>2700613.6800000006</v>
      </c>
      <c r="N163" s="237"/>
      <c r="O163" s="83" t="s">
        <v>41</v>
      </c>
      <c r="P163" s="83" t="s">
        <v>18</v>
      </c>
      <c r="Q163" s="150" t="s">
        <v>17</v>
      </c>
      <c r="R163" s="150" t="s">
        <v>17</v>
      </c>
      <c r="S163" s="237"/>
      <c r="T163" s="255"/>
      <c r="U163" s="237"/>
      <c r="V163" s="86">
        <f>SUM(W163:AF163)</f>
        <v>2700613.6800000006</v>
      </c>
      <c r="W163" s="151"/>
      <c r="X163" s="85">
        <v>1350306.8400000003</v>
      </c>
      <c r="Y163" s="85"/>
      <c r="Z163" s="85"/>
      <c r="AA163" s="151"/>
      <c r="AB163" s="85"/>
      <c r="AC163" s="85"/>
      <c r="AD163" s="151">
        <v>1350306.8400000003</v>
      </c>
      <c r="AE163" s="151"/>
      <c r="AF163" s="151"/>
    </row>
    <row r="164" spans="1:32" s="6" customFormat="1" ht="63" customHeight="1" x14ac:dyDescent="0.55000000000000004">
      <c r="A164" s="7"/>
      <c r="B164" s="7"/>
      <c r="C164" s="7"/>
      <c r="D164" s="7"/>
      <c r="E164" s="7"/>
      <c r="F164" s="7"/>
      <c r="H164" s="8"/>
      <c r="I164" s="199"/>
      <c r="J164" s="149">
        <f t="shared" ref="J164:M164" si="85">SUM(J161:J163)</f>
        <v>0</v>
      </c>
      <c r="K164" s="96">
        <f t="shared" si="85"/>
        <v>0</v>
      </c>
      <c r="L164" s="149">
        <f t="shared" si="85"/>
        <v>3</v>
      </c>
      <c r="M164" s="96">
        <f t="shared" si="85"/>
        <v>10000000</v>
      </c>
      <c r="N164" s="199"/>
      <c r="O164" s="169"/>
      <c r="P164" s="169"/>
      <c r="Q164" s="172"/>
      <c r="R164" s="169"/>
      <c r="S164" s="199"/>
      <c r="T164" s="8"/>
      <c r="U164" s="199"/>
      <c r="V164" s="96">
        <f>SUM(V161:V163)</f>
        <v>10000000</v>
      </c>
      <c r="W164" s="96">
        <f t="shared" ref="W164:AF164" si="86">SUM(W161:W163)</f>
        <v>0</v>
      </c>
      <c r="X164" s="96">
        <f t="shared" si="86"/>
        <v>5000000</v>
      </c>
      <c r="Y164" s="96">
        <f t="shared" si="86"/>
        <v>0</v>
      </c>
      <c r="Z164" s="96">
        <f t="shared" si="86"/>
        <v>0</v>
      </c>
      <c r="AA164" s="96">
        <f t="shared" si="86"/>
        <v>0</v>
      </c>
      <c r="AB164" s="96">
        <f t="shared" si="86"/>
        <v>0</v>
      </c>
      <c r="AC164" s="96">
        <f t="shared" si="86"/>
        <v>0</v>
      </c>
      <c r="AD164" s="96">
        <f t="shared" si="86"/>
        <v>5000000</v>
      </c>
      <c r="AE164" s="96">
        <f t="shared" si="86"/>
        <v>0</v>
      </c>
      <c r="AF164" s="96">
        <f t="shared" si="86"/>
        <v>0</v>
      </c>
    </row>
    <row r="165" spans="1:32" s="102" customFormat="1" ht="24" customHeight="1" x14ac:dyDescent="0.55000000000000004">
      <c r="A165" s="90"/>
      <c r="B165" s="97"/>
      <c r="C165" s="97"/>
      <c r="D165" s="97"/>
      <c r="E165" s="97"/>
      <c r="F165" s="97"/>
      <c r="G165" s="7"/>
      <c r="H165" s="11"/>
      <c r="I165" s="147"/>
      <c r="J165" s="97"/>
      <c r="K165" s="97"/>
      <c r="L165" s="97"/>
      <c r="M165" s="97"/>
      <c r="N165" s="147"/>
      <c r="O165" s="98"/>
      <c r="P165" s="98"/>
      <c r="Q165" s="100"/>
      <c r="R165" s="97"/>
      <c r="S165" s="147"/>
      <c r="T165" s="11"/>
      <c r="U165" s="14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</row>
    <row r="166" spans="1:32" s="14" customFormat="1" ht="67.5" customHeight="1" x14ac:dyDescent="0.55000000000000004">
      <c r="A166" s="18"/>
      <c r="B166" s="18"/>
      <c r="C166" s="18"/>
      <c r="D166" s="18"/>
      <c r="E166" s="18"/>
      <c r="F166" s="18"/>
      <c r="G166" s="19"/>
      <c r="H166" s="165"/>
      <c r="I166" s="165"/>
      <c r="J166" s="173">
        <f t="shared" ref="J166:M166" si="87">J164</f>
        <v>0</v>
      </c>
      <c r="K166" s="139">
        <f t="shared" si="87"/>
        <v>0</v>
      </c>
      <c r="L166" s="173">
        <f t="shared" si="87"/>
        <v>3</v>
      </c>
      <c r="M166" s="139">
        <f t="shared" si="87"/>
        <v>10000000</v>
      </c>
      <c r="N166" s="165"/>
      <c r="O166" s="295" t="s">
        <v>19</v>
      </c>
      <c r="P166" s="296"/>
      <c r="Q166" s="296"/>
      <c r="R166" s="297"/>
      <c r="S166" s="165"/>
      <c r="T166" s="165"/>
      <c r="U166" s="165"/>
      <c r="V166" s="139">
        <f t="shared" ref="V166" si="88">V164</f>
        <v>10000000</v>
      </c>
      <c r="W166" s="139">
        <f t="shared" ref="W166:AF166" si="89">W164</f>
        <v>0</v>
      </c>
      <c r="X166" s="139">
        <f t="shared" si="89"/>
        <v>5000000</v>
      </c>
      <c r="Y166" s="139">
        <f t="shared" si="89"/>
        <v>0</v>
      </c>
      <c r="Z166" s="139">
        <f t="shared" si="89"/>
        <v>0</v>
      </c>
      <c r="AA166" s="139">
        <f t="shared" si="89"/>
        <v>0</v>
      </c>
      <c r="AB166" s="139">
        <f t="shared" si="89"/>
        <v>0</v>
      </c>
      <c r="AC166" s="139">
        <f t="shared" si="89"/>
        <v>0</v>
      </c>
      <c r="AD166" s="139">
        <f t="shared" si="89"/>
        <v>5000000</v>
      </c>
      <c r="AE166" s="139">
        <f t="shared" si="89"/>
        <v>0</v>
      </c>
      <c r="AF166" s="139">
        <f t="shared" si="89"/>
        <v>0</v>
      </c>
    </row>
    <row r="167" spans="1:32" s="6" customFormat="1" ht="27" customHeight="1" x14ac:dyDescent="0.55000000000000004">
      <c r="A167" s="9"/>
      <c r="B167" s="10"/>
      <c r="C167" s="10"/>
      <c r="D167" s="10"/>
      <c r="E167" s="10"/>
      <c r="F167" s="10"/>
      <c r="G167" s="7"/>
      <c r="H167" s="11"/>
      <c r="I167" s="164"/>
      <c r="J167" s="11"/>
      <c r="K167" s="11"/>
      <c r="L167" s="11"/>
      <c r="M167" s="11"/>
      <c r="N167" s="164"/>
      <c r="O167" s="7"/>
      <c r="P167" s="7"/>
      <c r="Q167" s="73"/>
      <c r="R167" s="14"/>
      <c r="S167" s="164"/>
      <c r="T167" s="11"/>
      <c r="U167" s="164"/>
      <c r="V167" s="12"/>
      <c r="W167" s="12"/>
      <c r="X167" s="12"/>
      <c r="Y167" s="12"/>
      <c r="Z167" s="12"/>
      <c r="AA167" s="14"/>
      <c r="AB167" s="14"/>
      <c r="AC167" s="14"/>
      <c r="AD167" s="14"/>
      <c r="AE167" s="12"/>
      <c r="AF167" s="12"/>
    </row>
    <row r="168" spans="1:32" s="102" customFormat="1" ht="42" x14ac:dyDescent="0.55000000000000004">
      <c r="A168" s="9"/>
      <c r="B168" s="10"/>
      <c r="C168" s="10"/>
      <c r="D168" s="10"/>
      <c r="E168" s="10"/>
      <c r="F168" s="10"/>
      <c r="G168" s="7"/>
      <c r="H168" s="11"/>
      <c r="I168" s="164"/>
      <c r="J168" s="11"/>
      <c r="K168" s="11"/>
      <c r="L168" s="11"/>
      <c r="M168" s="11"/>
      <c r="N168" s="164"/>
      <c r="O168" s="15"/>
      <c r="P168" s="7"/>
      <c r="Q168" s="116"/>
      <c r="R168" s="98"/>
      <c r="S168" s="164"/>
      <c r="T168" s="11"/>
      <c r="U168" s="164"/>
      <c r="V168" s="12"/>
      <c r="W168" s="12"/>
      <c r="X168" s="12"/>
      <c r="Y168" s="12"/>
      <c r="Z168" s="12"/>
      <c r="AA168" s="12"/>
      <c r="AB168" s="12"/>
      <c r="AC168" s="12"/>
      <c r="AD168" s="16"/>
      <c r="AE168" s="108"/>
      <c r="AF168" s="12"/>
    </row>
    <row r="169" spans="1:32" s="92" customFormat="1" ht="43.5" customHeight="1" x14ac:dyDescent="0.2">
      <c r="A169" s="207" t="s">
        <v>210</v>
      </c>
      <c r="B169" s="93"/>
      <c r="C169" s="93"/>
      <c r="D169" s="93"/>
      <c r="E169" s="93"/>
      <c r="F169" s="93"/>
      <c r="G169" s="93"/>
      <c r="I169" s="148"/>
      <c r="N169" s="148"/>
      <c r="Q169" s="94"/>
      <c r="R169" s="94"/>
      <c r="S169" s="148"/>
      <c r="U169" s="148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</row>
    <row r="170" spans="1:32" s="6" customFormat="1" ht="267" customHeight="1" x14ac:dyDescent="0.45">
      <c r="A170" s="83" t="s">
        <v>185</v>
      </c>
      <c r="B170" s="83" t="s">
        <v>56</v>
      </c>
      <c r="C170" s="84" t="s">
        <v>42</v>
      </c>
      <c r="D170" s="84" t="s">
        <v>17</v>
      </c>
      <c r="E170" s="84" t="s">
        <v>17</v>
      </c>
      <c r="F170" s="84" t="s">
        <v>17</v>
      </c>
      <c r="G170" s="121" t="s">
        <v>184</v>
      </c>
      <c r="H170" s="83" t="s">
        <v>34</v>
      </c>
      <c r="I170" s="237"/>
      <c r="J170" s="83">
        <v>1</v>
      </c>
      <c r="K170" s="170">
        <f>V170</f>
        <v>303392.21999999997</v>
      </c>
      <c r="L170" s="83"/>
      <c r="M170" s="83"/>
      <c r="N170" s="237"/>
      <c r="O170" s="83" t="s">
        <v>18</v>
      </c>
      <c r="P170" s="83" t="s">
        <v>18</v>
      </c>
      <c r="Q170" s="150" t="s">
        <v>17</v>
      </c>
      <c r="R170" s="150" t="s">
        <v>17</v>
      </c>
      <c r="S170" s="237"/>
      <c r="T170" s="256"/>
      <c r="U170" s="237"/>
      <c r="V170" s="86">
        <f>SUM(W170:AF170)</f>
        <v>303392.21999999997</v>
      </c>
      <c r="W170" s="151"/>
      <c r="X170" s="85"/>
      <c r="Y170" s="85"/>
      <c r="Z170" s="85"/>
      <c r="AA170" s="151"/>
      <c r="AB170" s="85"/>
      <c r="AC170" s="85"/>
      <c r="AD170" s="151">
        <v>303392.21999999997</v>
      </c>
      <c r="AE170" s="151"/>
      <c r="AF170" s="151"/>
    </row>
    <row r="171" spans="1:32" s="247" customFormat="1" ht="292.5" customHeight="1" x14ac:dyDescent="0.45">
      <c r="A171" s="240" t="s">
        <v>213</v>
      </c>
      <c r="B171" s="240" t="s">
        <v>174</v>
      </c>
      <c r="C171" s="241" t="s">
        <v>42</v>
      </c>
      <c r="D171" s="241" t="s">
        <v>17</v>
      </c>
      <c r="E171" s="241" t="s">
        <v>17</v>
      </c>
      <c r="F171" s="241" t="s">
        <v>17</v>
      </c>
      <c r="G171" s="242" t="s">
        <v>212</v>
      </c>
      <c r="H171" s="240" t="s">
        <v>211</v>
      </c>
      <c r="I171" s="243"/>
      <c r="J171" s="240"/>
      <c r="K171" s="240"/>
      <c r="L171" s="83">
        <v>1</v>
      </c>
      <c r="M171" s="170">
        <f>V171</f>
        <v>28543.82</v>
      </c>
      <c r="N171" s="243"/>
      <c r="O171" s="240" t="s">
        <v>18</v>
      </c>
      <c r="P171" s="240" t="s">
        <v>18</v>
      </c>
      <c r="Q171" s="244" t="s">
        <v>17</v>
      </c>
      <c r="R171" s="244" t="s">
        <v>17</v>
      </c>
      <c r="S171" s="243"/>
      <c r="T171" s="239"/>
      <c r="U171" s="243"/>
      <c r="V171" s="248">
        <f>SUM(W171:AE171)</f>
        <v>28543.82</v>
      </c>
      <c r="W171" s="245"/>
      <c r="X171" s="246"/>
      <c r="Y171" s="246"/>
      <c r="Z171" s="246"/>
      <c r="AA171" s="245"/>
      <c r="AB171" s="246"/>
      <c r="AC171" s="245"/>
      <c r="AD171" s="245">
        <v>28543.82</v>
      </c>
      <c r="AE171" s="245"/>
      <c r="AF171" s="245"/>
    </row>
    <row r="172" spans="1:32" s="247" customFormat="1" ht="292.5" customHeight="1" x14ac:dyDescent="0.45">
      <c r="A172" s="240" t="s">
        <v>214</v>
      </c>
      <c r="B172" s="240" t="s">
        <v>174</v>
      </c>
      <c r="C172" s="241" t="s">
        <v>334</v>
      </c>
      <c r="D172" s="241" t="s">
        <v>17</v>
      </c>
      <c r="E172" s="241" t="s">
        <v>17</v>
      </c>
      <c r="F172" s="241" t="s">
        <v>17</v>
      </c>
      <c r="G172" s="242" t="s">
        <v>215</v>
      </c>
      <c r="H172" s="240" t="s">
        <v>34</v>
      </c>
      <c r="I172" s="243"/>
      <c r="J172" s="83">
        <v>1</v>
      </c>
      <c r="K172" s="170">
        <f>V172</f>
        <v>6688.12</v>
      </c>
      <c r="L172" s="240"/>
      <c r="M172" s="240"/>
      <c r="N172" s="243"/>
      <c r="O172" s="240" t="s">
        <v>18</v>
      </c>
      <c r="P172" s="240" t="s">
        <v>18</v>
      </c>
      <c r="Q172" s="244" t="s">
        <v>17</v>
      </c>
      <c r="R172" s="244" t="s">
        <v>17</v>
      </c>
      <c r="S172" s="243"/>
      <c r="T172" s="239"/>
      <c r="U172" s="243"/>
      <c r="V172" s="248">
        <f>SUM(W172:AE172)</f>
        <v>6688.12</v>
      </c>
      <c r="W172" s="245"/>
      <c r="X172" s="246"/>
      <c r="Y172" s="246"/>
      <c r="Z172" s="246"/>
      <c r="AA172" s="245"/>
      <c r="AB172" s="246"/>
      <c r="AC172" s="245"/>
      <c r="AD172" s="245">
        <v>6688.12</v>
      </c>
      <c r="AE172" s="245"/>
      <c r="AF172" s="245"/>
    </row>
    <row r="173" spans="1:32" s="6" customFormat="1" ht="63" customHeight="1" x14ac:dyDescent="0.55000000000000004">
      <c r="A173" s="7"/>
      <c r="B173" s="7"/>
      <c r="C173" s="7"/>
      <c r="D173" s="7"/>
      <c r="E173" s="7"/>
      <c r="F173" s="7"/>
      <c r="H173" s="8"/>
      <c r="I173" s="199"/>
      <c r="J173" s="149">
        <f t="shared" ref="J173:M173" si="90">SUM(J170:J172)</f>
        <v>2</v>
      </c>
      <c r="K173" s="96">
        <f t="shared" si="90"/>
        <v>310080.33999999997</v>
      </c>
      <c r="L173" s="149">
        <f t="shared" si="90"/>
        <v>1</v>
      </c>
      <c r="M173" s="96">
        <f t="shared" si="90"/>
        <v>28543.82</v>
      </c>
      <c r="N173" s="199"/>
      <c r="O173" s="169"/>
      <c r="P173" s="169"/>
      <c r="Q173" s="172"/>
      <c r="R173" s="169"/>
      <c r="S173" s="199"/>
      <c r="T173" s="8"/>
      <c r="U173" s="199"/>
      <c r="V173" s="96">
        <f>SUM(V170:V172)</f>
        <v>338624.16</v>
      </c>
      <c r="W173" s="96">
        <f t="shared" ref="W173:AF173" si="91">SUM(W170:W172)</f>
        <v>0</v>
      </c>
      <c r="X173" s="96">
        <f t="shared" si="91"/>
        <v>0</v>
      </c>
      <c r="Y173" s="96">
        <f t="shared" si="91"/>
        <v>0</v>
      </c>
      <c r="Z173" s="96">
        <f t="shared" si="91"/>
        <v>0</v>
      </c>
      <c r="AA173" s="96">
        <f t="shared" si="91"/>
        <v>0</v>
      </c>
      <c r="AB173" s="96">
        <f t="shared" si="91"/>
        <v>0</v>
      </c>
      <c r="AC173" s="96">
        <f t="shared" si="91"/>
        <v>0</v>
      </c>
      <c r="AD173" s="96">
        <f t="shared" si="91"/>
        <v>338624.16</v>
      </c>
      <c r="AE173" s="96">
        <f t="shared" si="91"/>
        <v>0</v>
      </c>
      <c r="AF173" s="96">
        <f t="shared" si="91"/>
        <v>0</v>
      </c>
    </row>
    <row r="174" spans="1:32" s="102" customFormat="1" ht="24" customHeight="1" x14ac:dyDescent="0.55000000000000004">
      <c r="A174" s="90"/>
      <c r="B174" s="97"/>
      <c r="C174" s="97"/>
      <c r="D174" s="97"/>
      <c r="E174" s="97"/>
      <c r="F174" s="97"/>
      <c r="G174" s="7"/>
      <c r="H174" s="11"/>
      <c r="I174" s="147"/>
      <c r="J174" s="97"/>
      <c r="K174" s="97"/>
      <c r="L174" s="97"/>
      <c r="M174" s="97"/>
      <c r="N174" s="147"/>
      <c r="O174" s="98"/>
      <c r="P174" s="98"/>
      <c r="Q174" s="100"/>
      <c r="R174" s="97"/>
      <c r="S174" s="147"/>
      <c r="T174" s="11"/>
      <c r="U174" s="14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</row>
    <row r="175" spans="1:32" s="14" customFormat="1" ht="67.5" customHeight="1" x14ac:dyDescent="0.55000000000000004">
      <c r="A175" s="18"/>
      <c r="B175" s="18"/>
      <c r="C175" s="18"/>
      <c r="D175" s="18"/>
      <c r="E175" s="18"/>
      <c r="F175" s="18"/>
      <c r="G175" s="19"/>
      <c r="H175" s="165"/>
      <c r="I175" s="165"/>
      <c r="J175" s="173">
        <f t="shared" ref="J175:M175" si="92">J173</f>
        <v>2</v>
      </c>
      <c r="K175" s="139">
        <f t="shared" si="92"/>
        <v>310080.33999999997</v>
      </c>
      <c r="L175" s="173">
        <f t="shared" si="92"/>
        <v>1</v>
      </c>
      <c r="M175" s="139">
        <f t="shared" si="92"/>
        <v>28543.82</v>
      </c>
      <c r="N175" s="165"/>
      <c r="O175" s="295" t="s">
        <v>19</v>
      </c>
      <c r="P175" s="296"/>
      <c r="Q175" s="296"/>
      <c r="R175" s="297"/>
      <c r="S175" s="165"/>
      <c r="T175" s="165"/>
      <c r="U175" s="165"/>
      <c r="V175" s="139">
        <f t="shared" ref="V175" si="93">V173</f>
        <v>338624.16</v>
      </c>
      <c r="W175" s="139">
        <f t="shared" ref="W175:AF175" si="94">W173</f>
        <v>0</v>
      </c>
      <c r="X175" s="139">
        <f t="shared" si="94"/>
        <v>0</v>
      </c>
      <c r="Y175" s="139">
        <f t="shared" si="94"/>
        <v>0</v>
      </c>
      <c r="Z175" s="139">
        <f t="shared" si="94"/>
        <v>0</v>
      </c>
      <c r="AA175" s="139">
        <f t="shared" si="94"/>
        <v>0</v>
      </c>
      <c r="AB175" s="139">
        <f t="shared" si="94"/>
        <v>0</v>
      </c>
      <c r="AC175" s="139">
        <f t="shared" si="94"/>
        <v>0</v>
      </c>
      <c r="AD175" s="139">
        <f t="shared" si="94"/>
        <v>338624.16</v>
      </c>
      <c r="AE175" s="139">
        <f t="shared" si="94"/>
        <v>0</v>
      </c>
      <c r="AF175" s="139">
        <f t="shared" si="94"/>
        <v>0</v>
      </c>
    </row>
    <row r="176" spans="1:32" s="6" customFormat="1" ht="27" customHeight="1" x14ac:dyDescent="0.55000000000000004">
      <c r="A176" s="9"/>
      <c r="B176" s="10"/>
      <c r="C176" s="10"/>
      <c r="D176" s="10"/>
      <c r="E176" s="10"/>
      <c r="F176" s="10"/>
      <c r="G176" s="7"/>
      <c r="H176" s="11"/>
      <c r="I176" s="164"/>
      <c r="J176" s="11"/>
      <c r="K176" s="11"/>
      <c r="L176" s="11"/>
      <c r="M176" s="11"/>
      <c r="N176" s="164"/>
      <c r="O176" s="7"/>
      <c r="P176" s="7"/>
      <c r="Q176" s="73"/>
      <c r="R176" s="14"/>
      <c r="S176" s="164"/>
      <c r="T176" s="11"/>
      <c r="U176" s="164"/>
      <c r="V176" s="12"/>
      <c r="W176" s="12"/>
      <c r="X176" s="12"/>
      <c r="Y176" s="12"/>
      <c r="Z176" s="12"/>
      <c r="AA176" s="14"/>
      <c r="AB176" s="14"/>
      <c r="AC176" s="14"/>
      <c r="AD176" s="14"/>
      <c r="AE176" s="12"/>
      <c r="AF176" s="12"/>
    </row>
    <row r="177" spans="1:32" s="102" customFormat="1" ht="42" x14ac:dyDescent="0.55000000000000004">
      <c r="A177" s="9"/>
      <c r="B177" s="10"/>
      <c r="C177" s="10"/>
      <c r="D177" s="10"/>
      <c r="E177" s="10"/>
      <c r="F177" s="10"/>
      <c r="G177" s="7"/>
      <c r="H177" s="11"/>
      <c r="I177" s="164"/>
      <c r="J177" s="11"/>
      <c r="K177" s="11"/>
      <c r="L177" s="11"/>
      <c r="M177" s="11"/>
      <c r="N177" s="164"/>
      <c r="O177" s="15"/>
      <c r="P177" s="7"/>
      <c r="Q177" s="116"/>
      <c r="R177" s="98"/>
      <c r="S177" s="164"/>
      <c r="T177" s="11"/>
      <c r="U177" s="164"/>
      <c r="V177" s="12"/>
      <c r="W177" s="12"/>
      <c r="X177" s="12"/>
      <c r="Y177" s="12"/>
      <c r="Z177" s="12"/>
      <c r="AA177" s="12"/>
      <c r="AB177" s="12"/>
      <c r="AC177" s="12"/>
      <c r="AD177" s="16"/>
      <c r="AE177" s="108"/>
      <c r="AF177" s="12"/>
    </row>
    <row r="178" spans="1:32" s="92" customFormat="1" ht="43.5" customHeight="1" x14ac:dyDescent="0.2">
      <c r="A178" s="207" t="s">
        <v>87</v>
      </c>
      <c r="B178" s="93"/>
      <c r="C178" s="93"/>
      <c r="D178" s="93"/>
      <c r="E178" s="93"/>
      <c r="F178" s="93"/>
      <c r="G178" s="93"/>
      <c r="I178" s="148"/>
      <c r="N178" s="148"/>
      <c r="Q178" s="94"/>
      <c r="R178" s="94"/>
      <c r="S178" s="148"/>
      <c r="U178" s="148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</row>
    <row r="179" spans="1:32" s="105" customFormat="1" ht="43.5" customHeight="1" x14ac:dyDescent="0.2">
      <c r="A179" s="103" t="s">
        <v>172</v>
      </c>
      <c r="B179" s="104"/>
      <c r="C179" s="104"/>
      <c r="D179" s="104"/>
      <c r="E179" s="104"/>
      <c r="F179" s="104"/>
      <c r="G179" s="104"/>
      <c r="I179" s="146"/>
      <c r="N179" s="146"/>
      <c r="Q179" s="115"/>
      <c r="R179" s="106"/>
      <c r="S179" s="146"/>
      <c r="U179" s="14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</row>
    <row r="180" spans="1:32" s="6" customFormat="1" ht="180.75" customHeight="1" x14ac:dyDescent="0.45">
      <c r="A180" s="83" t="s">
        <v>293</v>
      </c>
      <c r="B180" s="83" t="s">
        <v>174</v>
      </c>
      <c r="C180" s="84" t="s">
        <v>42</v>
      </c>
      <c r="D180" s="84" t="s">
        <v>315</v>
      </c>
      <c r="E180" s="84" t="s">
        <v>40</v>
      </c>
      <c r="F180" s="84" t="s">
        <v>314</v>
      </c>
      <c r="G180" s="121" t="s">
        <v>330</v>
      </c>
      <c r="H180" s="83" t="s">
        <v>34</v>
      </c>
      <c r="I180" s="236"/>
      <c r="J180" s="83">
        <v>1</v>
      </c>
      <c r="K180" s="170">
        <f>V180</f>
        <v>400000</v>
      </c>
      <c r="L180" s="83"/>
      <c r="M180" s="83"/>
      <c r="N180" s="236"/>
      <c r="O180" s="83" t="s">
        <v>18</v>
      </c>
      <c r="P180" s="83" t="s">
        <v>18</v>
      </c>
      <c r="Q180" s="150" t="s">
        <v>44</v>
      </c>
      <c r="R180" s="151" t="s">
        <v>161</v>
      </c>
      <c r="S180" s="236"/>
      <c r="T180" s="239"/>
      <c r="U180" s="236"/>
      <c r="V180" s="86">
        <f>SUM(W180:AF180)</f>
        <v>400000</v>
      </c>
      <c r="W180" s="151"/>
      <c r="X180" s="85"/>
      <c r="Y180" s="85">
        <v>400000</v>
      </c>
      <c r="Z180" s="85"/>
      <c r="AA180" s="85"/>
      <c r="AB180" s="85"/>
      <c r="AC180" s="85"/>
      <c r="AD180" s="151"/>
      <c r="AE180" s="151"/>
      <c r="AF180" s="151"/>
    </row>
    <row r="181" spans="1:32" s="6" customFormat="1" ht="225.75" customHeight="1" x14ac:dyDescent="0.45">
      <c r="A181" s="83" t="s">
        <v>294</v>
      </c>
      <c r="B181" s="83" t="s">
        <v>174</v>
      </c>
      <c r="C181" s="84" t="s">
        <v>42</v>
      </c>
      <c r="D181" s="84" t="s">
        <v>175</v>
      </c>
      <c r="E181" s="84" t="s">
        <v>40</v>
      </c>
      <c r="F181" s="84" t="s">
        <v>314</v>
      </c>
      <c r="G181" s="121" t="s">
        <v>331</v>
      </c>
      <c r="H181" s="83" t="s">
        <v>228</v>
      </c>
      <c r="I181" s="236"/>
      <c r="J181" s="83"/>
      <c r="K181" s="83"/>
      <c r="L181" s="83">
        <v>1</v>
      </c>
      <c r="M181" s="170">
        <f t="shared" ref="M181:M182" si="95">V181</f>
        <v>1500000</v>
      </c>
      <c r="N181" s="236"/>
      <c r="O181" s="83" t="s">
        <v>18</v>
      </c>
      <c r="P181" s="83" t="s">
        <v>18</v>
      </c>
      <c r="Q181" s="150" t="s">
        <v>44</v>
      </c>
      <c r="R181" s="151" t="s">
        <v>161</v>
      </c>
      <c r="S181" s="236"/>
      <c r="T181" s="239"/>
      <c r="U181" s="236"/>
      <c r="V181" s="86">
        <f>SUM(W181:AF181)</f>
        <v>1500000</v>
      </c>
      <c r="W181" s="151"/>
      <c r="X181" s="85"/>
      <c r="Y181" s="85">
        <v>1500000</v>
      </c>
      <c r="Z181" s="85"/>
      <c r="AA181" s="85"/>
      <c r="AB181" s="85"/>
      <c r="AC181" s="85"/>
      <c r="AD181" s="151"/>
      <c r="AE181" s="151"/>
      <c r="AF181" s="151"/>
    </row>
    <row r="182" spans="1:32" s="6" customFormat="1" ht="225.75" customHeight="1" x14ac:dyDescent="0.45">
      <c r="A182" s="83" t="s">
        <v>295</v>
      </c>
      <c r="B182" s="83" t="s">
        <v>174</v>
      </c>
      <c r="C182" s="84" t="s">
        <v>42</v>
      </c>
      <c r="D182" s="84" t="s">
        <v>175</v>
      </c>
      <c r="E182" s="84" t="s">
        <v>40</v>
      </c>
      <c r="F182" s="84" t="s">
        <v>314</v>
      </c>
      <c r="G182" s="121" t="s">
        <v>332</v>
      </c>
      <c r="H182" s="83" t="s">
        <v>36</v>
      </c>
      <c r="I182" s="236"/>
      <c r="J182" s="83"/>
      <c r="K182" s="83"/>
      <c r="L182" s="83">
        <v>1</v>
      </c>
      <c r="M182" s="170">
        <f t="shared" si="95"/>
        <v>600000</v>
      </c>
      <c r="N182" s="236"/>
      <c r="O182" s="83" t="s">
        <v>18</v>
      </c>
      <c r="P182" s="83" t="s">
        <v>18</v>
      </c>
      <c r="Q182" s="150" t="s">
        <v>44</v>
      </c>
      <c r="R182" s="151" t="s">
        <v>161</v>
      </c>
      <c r="S182" s="236"/>
      <c r="T182" s="239"/>
      <c r="U182" s="236"/>
      <c r="V182" s="86">
        <f>SUM(W182:AF182)</f>
        <v>600000</v>
      </c>
      <c r="W182" s="151"/>
      <c r="X182" s="85"/>
      <c r="Y182" s="85">
        <v>600000</v>
      </c>
      <c r="Z182" s="85"/>
      <c r="AA182" s="85"/>
      <c r="AB182" s="85"/>
      <c r="AC182" s="85"/>
      <c r="AD182" s="151"/>
      <c r="AE182" s="151"/>
      <c r="AF182" s="151"/>
    </row>
    <row r="183" spans="1:32" s="6" customFormat="1" ht="225.75" customHeight="1" x14ac:dyDescent="0.45">
      <c r="A183" s="83" t="s">
        <v>296</v>
      </c>
      <c r="B183" s="83" t="s">
        <v>174</v>
      </c>
      <c r="C183" s="84" t="s">
        <v>42</v>
      </c>
      <c r="D183" s="84" t="s">
        <v>175</v>
      </c>
      <c r="E183" s="84" t="s">
        <v>40</v>
      </c>
      <c r="F183" s="84" t="s">
        <v>314</v>
      </c>
      <c r="G183" s="121" t="s">
        <v>333</v>
      </c>
      <c r="H183" s="83" t="s">
        <v>36</v>
      </c>
      <c r="I183" s="236"/>
      <c r="J183" s="83">
        <v>1</v>
      </c>
      <c r="K183" s="170">
        <f>V183</f>
        <v>1500000</v>
      </c>
      <c r="L183" s="83"/>
      <c r="M183" s="83"/>
      <c r="N183" s="236"/>
      <c r="O183" s="83" t="s">
        <v>18</v>
      </c>
      <c r="P183" s="83" t="s">
        <v>18</v>
      </c>
      <c r="Q183" s="150" t="s">
        <v>44</v>
      </c>
      <c r="R183" s="151" t="s">
        <v>161</v>
      </c>
      <c r="S183" s="236"/>
      <c r="T183" s="239"/>
      <c r="U183" s="236"/>
      <c r="V183" s="86">
        <f>SUM(W183:AF183)</f>
        <v>1500000</v>
      </c>
      <c r="W183" s="151"/>
      <c r="X183" s="85"/>
      <c r="Y183" s="85">
        <v>1500000</v>
      </c>
      <c r="Z183" s="85"/>
      <c r="AA183" s="85"/>
      <c r="AB183" s="85"/>
      <c r="AC183" s="85"/>
      <c r="AD183" s="151"/>
      <c r="AE183" s="151"/>
      <c r="AF183" s="151"/>
    </row>
    <row r="184" spans="1:32" s="6" customFormat="1" ht="63" customHeight="1" x14ac:dyDescent="0.55000000000000004">
      <c r="A184" s="7"/>
      <c r="B184" s="7"/>
      <c r="C184" s="188"/>
      <c r="D184" s="7"/>
      <c r="E184" s="7"/>
      <c r="F184" s="7"/>
      <c r="G184" s="19"/>
      <c r="H184" s="8"/>
      <c r="I184" s="199"/>
      <c r="J184" s="149">
        <f>SUM(J180:J183)</f>
        <v>2</v>
      </c>
      <c r="K184" s="96">
        <f>SUM(K180:K183)</f>
        <v>1900000</v>
      </c>
      <c r="L184" s="149">
        <f>SUM(L180:L183)</f>
        <v>2</v>
      </c>
      <c r="M184" s="96">
        <f>SUM(M180:M183)</f>
        <v>2100000</v>
      </c>
      <c r="N184" s="199"/>
      <c r="O184" s="169"/>
      <c r="P184" s="8"/>
      <c r="Q184" s="7"/>
      <c r="R184" s="8"/>
      <c r="S184" s="199"/>
      <c r="T184" s="8"/>
      <c r="U184" s="199"/>
      <c r="V184" s="96">
        <f t="shared" ref="V184:AF184" si="96">SUM(V180:V183)</f>
        <v>4000000</v>
      </c>
      <c r="W184" s="96">
        <f t="shared" si="96"/>
        <v>0</v>
      </c>
      <c r="X184" s="96">
        <f t="shared" si="96"/>
        <v>0</v>
      </c>
      <c r="Y184" s="96">
        <f t="shared" si="96"/>
        <v>4000000</v>
      </c>
      <c r="Z184" s="96">
        <f t="shared" si="96"/>
        <v>0</v>
      </c>
      <c r="AA184" s="96">
        <f t="shared" si="96"/>
        <v>0</v>
      </c>
      <c r="AB184" s="96">
        <f t="shared" si="96"/>
        <v>0</v>
      </c>
      <c r="AC184" s="96">
        <f t="shared" si="96"/>
        <v>0</v>
      </c>
      <c r="AD184" s="96">
        <f t="shared" si="96"/>
        <v>0</v>
      </c>
      <c r="AE184" s="96">
        <f t="shared" si="96"/>
        <v>0</v>
      </c>
      <c r="AF184" s="96">
        <f t="shared" si="96"/>
        <v>0</v>
      </c>
    </row>
    <row r="185" spans="1:32" s="105" customFormat="1" ht="43.5" customHeight="1" x14ac:dyDescent="0.2">
      <c r="A185" s="103" t="s">
        <v>69</v>
      </c>
      <c r="B185" s="104"/>
      <c r="C185" s="104"/>
      <c r="D185" s="104"/>
      <c r="E185" s="104"/>
      <c r="F185" s="104"/>
      <c r="G185" s="104"/>
      <c r="I185" s="146"/>
      <c r="N185" s="146"/>
      <c r="Q185" s="115"/>
      <c r="R185" s="106"/>
      <c r="S185" s="146"/>
      <c r="U185" s="14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</row>
    <row r="186" spans="1:32" s="6" customFormat="1" ht="255.75" customHeight="1" x14ac:dyDescent="0.45">
      <c r="A186" s="83" t="s">
        <v>297</v>
      </c>
      <c r="B186" s="83" t="s">
        <v>61</v>
      </c>
      <c r="C186" s="84" t="s">
        <v>62</v>
      </c>
      <c r="D186" s="84" t="s">
        <v>63</v>
      </c>
      <c r="E186" s="84" t="s">
        <v>40</v>
      </c>
      <c r="F186" s="84" t="s">
        <v>39</v>
      </c>
      <c r="G186" s="121" t="s">
        <v>192</v>
      </c>
      <c r="H186" s="83" t="s">
        <v>20</v>
      </c>
      <c r="I186" s="236"/>
      <c r="J186" s="83">
        <v>0.5</v>
      </c>
      <c r="K186" s="171">
        <f>V186/2</f>
        <v>1000000</v>
      </c>
      <c r="L186" s="83">
        <v>0.5</v>
      </c>
      <c r="M186" s="171">
        <f>V186/2</f>
        <v>1000000</v>
      </c>
      <c r="N186" s="236"/>
      <c r="O186" s="83" t="s">
        <v>198</v>
      </c>
      <c r="P186" s="83" t="s">
        <v>18</v>
      </c>
      <c r="Q186" s="150"/>
      <c r="R186" s="151"/>
      <c r="S186" s="236"/>
      <c r="T186" s="178"/>
      <c r="U186" s="236"/>
      <c r="V186" s="86">
        <f>SUM(W186:AF186)</f>
        <v>2000000</v>
      </c>
      <c r="W186" s="151"/>
      <c r="X186" s="85"/>
      <c r="Y186" s="85">
        <v>1000000</v>
      </c>
      <c r="Z186" s="85"/>
      <c r="AA186" s="85"/>
      <c r="AB186" s="85"/>
      <c r="AC186" s="85"/>
      <c r="AD186" s="151">
        <v>1000000</v>
      </c>
      <c r="AE186" s="151"/>
      <c r="AF186" s="151"/>
    </row>
    <row r="187" spans="1:32" s="6" customFormat="1" ht="215.25" customHeight="1" x14ac:dyDescent="0.45">
      <c r="A187" s="83" t="s">
        <v>298</v>
      </c>
      <c r="B187" s="83" t="s">
        <v>61</v>
      </c>
      <c r="C187" s="84" t="s">
        <v>62</v>
      </c>
      <c r="D187" s="84" t="s">
        <v>63</v>
      </c>
      <c r="E187" s="84" t="s">
        <v>40</v>
      </c>
      <c r="F187" s="84" t="s">
        <v>39</v>
      </c>
      <c r="G187" s="121" t="s">
        <v>81</v>
      </c>
      <c r="H187" s="83" t="s">
        <v>20</v>
      </c>
      <c r="I187" s="236"/>
      <c r="J187" s="83">
        <v>0.5</v>
      </c>
      <c r="K187" s="171">
        <f t="shared" ref="K187:K188" si="97">V187/2</f>
        <v>1000000</v>
      </c>
      <c r="L187" s="83">
        <v>0.5</v>
      </c>
      <c r="M187" s="171">
        <f t="shared" ref="M187:M188" si="98">V187/2</f>
        <v>1000000</v>
      </c>
      <c r="N187" s="236"/>
      <c r="O187" s="83" t="s">
        <v>35</v>
      </c>
      <c r="P187" s="83" t="s">
        <v>18</v>
      </c>
      <c r="Q187" s="150"/>
      <c r="R187" s="151"/>
      <c r="S187" s="236"/>
      <c r="T187" s="178"/>
      <c r="U187" s="236"/>
      <c r="V187" s="86">
        <f>SUM(W187:AF187)</f>
        <v>2000000</v>
      </c>
      <c r="W187" s="151"/>
      <c r="X187" s="85"/>
      <c r="Y187" s="85">
        <v>2000000</v>
      </c>
      <c r="Z187" s="85"/>
      <c r="AA187" s="85"/>
      <c r="AB187" s="85"/>
      <c r="AC187" s="85"/>
      <c r="AD187" s="151"/>
      <c r="AE187" s="151"/>
      <c r="AF187" s="151"/>
    </row>
    <row r="188" spans="1:32" s="6" customFormat="1" ht="215.25" customHeight="1" x14ac:dyDescent="0.45">
      <c r="A188" s="83" t="s">
        <v>299</v>
      </c>
      <c r="B188" s="83" t="s">
        <v>61</v>
      </c>
      <c r="C188" s="84" t="s">
        <v>57</v>
      </c>
      <c r="D188" s="84" t="s">
        <v>83</v>
      </c>
      <c r="E188" s="84" t="s">
        <v>40</v>
      </c>
      <c r="F188" s="84" t="s">
        <v>39</v>
      </c>
      <c r="G188" s="121" t="s">
        <v>109</v>
      </c>
      <c r="H188" s="83" t="s">
        <v>20</v>
      </c>
      <c r="I188" s="236"/>
      <c r="J188" s="83">
        <v>0.5</v>
      </c>
      <c r="K188" s="171">
        <f t="shared" si="97"/>
        <v>2675000</v>
      </c>
      <c r="L188" s="83">
        <v>0.5</v>
      </c>
      <c r="M188" s="171">
        <f t="shared" si="98"/>
        <v>2675000</v>
      </c>
      <c r="N188" s="236"/>
      <c r="O188" s="83" t="s">
        <v>35</v>
      </c>
      <c r="P188" s="83" t="s">
        <v>18</v>
      </c>
      <c r="Q188" s="150"/>
      <c r="R188" s="151"/>
      <c r="S188" s="236"/>
      <c r="T188" s="178"/>
      <c r="U188" s="236"/>
      <c r="V188" s="86">
        <f>SUM(W188:AF188)</f>
        <v>5350000</v>
      </c>
      <c r="W188" s="151"/>
      <c r="X188" s="85"/>
      <c r="Y188" s="85">
        <v>5350000</v>
      </c>
      <c r="Z188" s="85"/>
      <c r="AA188" s="85"/>
      <c r="AB188" s="85"/>
      <c r="AC188" s="85"/>
      <c r="AD188" s="151"/>
      <c r="AE188" s="151"/>
      <c r="AF188" s="151"/>
    </row>
    <row r="189" spans="1:32" s="6" customFormat="1" ht="63" customHeight="1" x14ac:dyDescent="0.55000000000000004">
      <c r="A189" s="7"/>
      <c r="B189" s="7"/>
      <c r="C189" s="188"/>
      <c r="D189" s="7"/>
      <c r="E189" s="7"/>
      <c r="F189" s="7"/>
      <c r="G189" s="19"/>
      <c r="H189" s="8"/>
      <c r="I189" s="199"/>
      <c r="J189" s="149">
        <f t="shared" ref="J189:M189" si="99">SUM(J186:J188)</f>
        <v>1.5</v>
      </c>
      <c r="K189" s="96">
        <f t="shared" si="99"/>
        <v>4675000</v>
      </c>
      <c r="L189" s="149">
        <f t="shared" si="99"/>
        <v>1.5</v>
      </c>
      <c r="M189" s="96">
        <f t="shared" si="99"/>
        <v>4675000</v>
      </c>
      <c r="N189" s="199"/>
      <c r="O189" s="169"/>
      <c r="P189" s="8"/>
      <c r="Q189" s="7"/>
      <c r="R189" s="8"/>
      <c r="S189" s="199"/>
      <c r="T189" s="8"/>
      <c r="U189" s="199"/>
      <c r="V189" s="96">
        <f>SUM(V186:V188)</f>
        <v>9350000</v>
      </c>
      <c r="W189" s="96">
        <f t="shared" ref="W189:AF189" si="100">SUM(W186:W188)</f>
        <v>0</v>
      </c>
      <c r="X189" s="96">
        <f t="shared" si="100"/>
        <v>0</v>
      </c>
      <c r="Y189" s="96">
        <f t="shared" si="100"/>
        <v>8350000</v>
      </c>
      <c r="Z189" s="96">
        <f t="shared" si="100"/>
        <v>0</v>
      </c>
      <c r="AA189" s="96">
        <f t="shared" si="100"/>
        <v>0</v>
      </c>
      <c r="AB189" s="96">
        <f t="shared" si="100"/>
        <v>0</v>
      </c>
      <c r="AC189" s="96">
        <f t="shared" si="100"/>
        <v>0</v>
      </c>
      <c r="AD189" s="96">
        <f t="shared" si="100"/>
        <v>1000000</v>
      </c>
      <c r="AE189" s="96">
        <f t="shared" si="100"/>
        <v>0</v>
      </c>
      <c r="AF189" s="96">
        <f t="shared" si="100"/>
        <v>0</v>
      </c>
    </row>
    <row r="190" spans="1:32" s="98" customFormat="1" ht="42" x14ac:dyDescent="0.55000000000000004">
      <c r="A190" s="9"/>
      <c r="B190" s="10"/>
      <c r="C190" s="10"/>
      <c r="D190" s="10"/>
      <c r="E190" s="10"/>
      <c r="F190" s="10"/>
      <c r="G190" s="19"/>
      <c r="H190" s="11"/>
      <c r="I190" s="20"/>
      <c r="J190" s="11"/>
      <c r="K190" s="11"/>
      <c r="L190" s="11"/>
      <c r="M190" s="11"/>
      <c r="N190" s="20"/>
      <c r="O190" s="7"/>
      <c r="P190" s="7"/>
      <c r="Q190" s="12"/>
      <c r="R190" s="12"/>
      <c r="S190" s="20"/>
      <c r="T190" s="11"/>
      <c r="U190" s="20"/>
      <c r="V190" s="101"/>
      <c r="W190" s="101"/>
      <c r="X190" s="12"/>
      <c r="Y190" s="12"/>
      <c r="Z190" s="16"/>
      <c r="AA190" s="12"/>
      <c r="AB190" s="12"/>
      <c r="AC190" s="12"/>
      <c r="AD190" s="12"/>
      <c r="AE190" s="12"/>
      <c r="AF190" s="12"/>
    </row>
    <row r="191" spans="1:32" s="102" customFormat="1" ht="43.5" customHeight="1" x14ac:dyDescent="0.2">
      <c r="A191" s="98"/>
      <c r="B191" s="97"/>
      <c r="C191" s="97"/>
      <c r="D191" s="97"/>
      <c r="E191" s="97"/>
      <c r="F191" s="97"/>
      <c r="G191" s="97"/>
      <c r="H191" s="98"/>
      <c r="I191" s="147"/>
      <c r="J191" s="98"/>
      <c r="K191" s="98"/>
      <c r="L191" s="98"/>
      <c r="M191" s="98"/>
      <c r="N191" s="147"/>
      <c r="O191" s="98"/>
      <c r="P191" s="98"/>
      <c r="Q191" s="117"/>
      <c r="R191" s="107"/>
      <c r="S191" s="147"/>
      <c r="T191" s="98"/>
      <c r="U191" s="14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</row>
    <row r="192" spans="1:32" s="6" customFormat="1" ht="121.5" customHeight="1" x14ac:dyDescent="0.45">
      <c r="A192" s="83" t="s">
        <v>300</v>
      </c>
      <c r="B192" s="83"/>
      <c r="C192" s="84"/>
      <c r="D192" s="84"/>
      <c r="E192" s="84"/>
      <c r="F192" s="84"/>
      <c r="G192" s="121" t="s">
        <v>43</v>
      </c>
      <c r="H192" s="83" t="s">
        <v>22</v>
      </c>
      <c r="I192" s="163"/>
      <c r="J192" s="83">
        <v>0.5</v>
      </c>
      <c r="K192" s="171">
        <f t="shared" ref="K192" si="101">V192/2</f>
        <v>8106955.7050000001</v>
      </c>
      <c r="L192" s="83">
        <v>0.5</v>
      </c>
      <c r="M192" s="171">
        <f t="shared" ref="M192" si="102">V192/2</f>
        <v>8106955.7050000001</v>
      </c>
      <c r="N192" s="163"/>
      <c r="O192" s="84"/>
      <c r="P192" s="84"/>
      <c r="Q192" s="84"/>
      <c r="R192" s="84"/>
      <c r="S192" s="163"/>
      <c r="T192" s="257"/>
      <c r="U192" s="163"/>
      <c r="V192" s="86">
        <f>SUM(W192:AF192)</f>
        <v>16213911.41</v>
      </c>
      <c r="W192" s="151"/>
      <c r="X192" s="151"/>
      <c r="Y192" s="151">
        <v>16213911.41</v>
      </c>
      <c r="Z192" s="151"/>
      <c r="AA192" s="151"/>
      <c r="AB192" s="151"/>
      <c r="AC192" s="151"/>
      <c r="AD192" s="151"/>
      <c r="AE192" s="151"/>
      <c r="AF192" s="151"/>
    </row>
    <row r="193" spans="1:32" s="6" customFormat="1" ht="63" customHeight="1" x14ac:dyDescent="0.55000000000000004">
      <c r="A193" s="7"/>
      <c r="B193" s="7"/>
      <c r="C193" s="7"/>
      <c r="D193" s="7"/>
      <c r="E193" s="7"/>
      <c r="F193" s="7"/>
      <c r="G193" s="19"/>
      <c r="H193" s="8"/>
      <c r="I193" s="199"/>
      <c r="J193" s="149">
        <f t="shared" ref="J193:M193" si="103">SUM(J192)</f>
        <v>0.5</v>
      </c>
      <c r="K193" s="96">
        <f t="shared" si="103"/>
        <v>8106955.7050000001</v>
      </c>
      <c r="L193" s="149">
        <f t="shared" si="103"/>
        <v>0.5</v>
      </c>
      <c r="M193" s="96">
        <f t="shared" si="103"/>
        <v>8106955.7050000001</v>
      </c>
      <c r="N193" s="199"/>
      <c r="O193" s="169"/>
      <c r="P193" s="169"/>
      <c r="Q193" s="172"/>
      <c r="R193" s="169"/>
      <c r="S193" s="199"/>
      <c r="T193" s="8"/>
      <c r="U193" s="199"/>
      <c r="V193" s="96">
        <f t="shared" ref="V193:AF193" si="104">SUM(V192)</f>
        <v>16213911.41</v>
      </c>
      <c r="W193" s="96">
        <f t="shared" si="104"/>
        <v>0</v>
      </c>
      <c r="X193" s="96">
        <f t="shared" si="104"/>
        <v>0</v>
      </c>
      <c r="Y193" s="96">
        <f t="shared" si="104"/>
        <v>16213911.41</v>
      </c>
      <c r="Z193" s="96">
        <f t="shared" si="104"/>
        <v>0</v>
      </c>
      <c r="AA193" s="96">
        <f t="shared" si="104"/>
        <v>0</v>
      </c>
      <c r="AB193" s="96">
        <f t="shared" si="104"/>
        <v>0</v>
      </c>
      <c r="AC193" s="96">
        <f t="shared" si="104"/>
        <v>0</v>
      </c>
      <c r="AD193" s="96">
        <f t="shared" si="104"/>
        <v>0</v>
      </c>
      <c r="AE193" s="96">
        <f t="shared" si="104"/>
        <v>0</v>
      </c>
      <c r="AF193" s="96">
        <f t="shared" si="104"/>
        <v>0</v>
      </c>
    </row>
    <row r="194" spans="1:32" s="98" customFormat="1" ht="42" x14ac:dyDescent="0.55000000000000004">
      <c r="A194" s="9"/>
      <c r="B194" s="10"/>
      <c r="C194" s="10"/>
      <c r="D194" s="10"/>
      <c r="E194" s="10"/>
      <c r="F194" s="10"/>
      <c r="G194" s="19"/>
      <c r="H194" s="11"/>
      <c r="I194" s="20"/>
      <c r="J194" s="11"/>
      <c r="K194" s="11"/>
      <c r="L194" s="11"/>
      <c r="M194" s="11"/>
      <c r="N194" s="20"/>
      <c r="O194" s="7"/>
      <c r="P194" s="7"/>
      <c r="Q194" s="12"/>
      <c r="R194" s="12"/>
      <c r="S194" s="20"/>
      <c r="T194" s="11"/>
      <c r="U194" s="20"/>
      <c r="V194" s="101"/>
      <c r="W194" s="101"/>
      <c r="X194" s="12"/>
      <c r="Y194" s="12"/>
      <c r="Z194" s="16"/>
      <c r="AA194" s="12"/>
      <c r="AB194" s="12"/>
      <c r="AC194" s="12"/>
      <c r="AD194" s="12"/>
      <c r="AE194" s="12"/>
      <c r="AF194" s="12"/>
    </row>
    <row r="195" spans="1:32" s="102" customFormat="1" ht="43.5" customHeight="1" x14ac:dyDescent="0.2">
      <c r="A195" s="103" t="s">
        <v>82</v>
      </c>
      <c r="B195" s="97"/>
      <c r="C195" s="97"/>
      <c r="D195" s="97"/>
      <c r="E195" s="97"/>
      <c r="F195" s="97"/>
      <c r="G195" s="97"/>
      <c r="H195" s="98"/>
      <c r="I195" s="147"/>
      <c r="J195" s="98"/>
      <c r="K195" s="98"/>
      <c r="L195" s="98"/>
      <c r="M195" s="98"/>
      <c r="N195" s="147"/>
      <c r="O195" s="98"/>
      <c r="P195" s="98"/>
      <c r="Q195" s="117"/>
      <c r="R195" s="107"/>
      <c r="S195" s="147"/>
      <c r="T195" s="98"/>
      <c r="U195" s="14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</row>
    <row r="196" spans="1:32" s="6" customFormat="1" ht="147" customHeight="1" x14ac:dyDescent="0.45">
      <c r="A196" s="83" t="s">
        <v>301</v>
      </c>
      <c r="B196" s="83"/>
      <c r="C196" s="84"/>
      <c r="D196" s="84" t="s">
        <v>17</v>
      </c>
      <c r="E196" s="84" t="s">
        <v>17</v>
      </c>
      <c r="F196" s="84" t="s">
        <v>17</v>
      </c>
      <c r="G196" s="121" t="s">
        <v>45</v>
      </c>
      <c r="H196" s="83" t="s">
        <v>22</v>
      </c>
      <c r="I196" s="163"/>
      <c r="J196" s="83">
        <v>1</v>
      </c>
      <c r="K196" s="170">
        <f>V196</f>
        <v>1308115.68</v>
      </c>
      <c r="L196" s="83"/>
      <c r="M196" s="83"/>
      <c r="N196" s="163"/>
      <c r="O196" s="83" t="s">
        <v>18</v>
      </c>
      <c r="P196" s="83" t="s">
        <v>18</v>
      </c>
      <c r="Q196" s="84" t="s">
        <v>17</v>
      </c>
      <c r="R196" s="84" t="s">
        <v>17</v>
      </c>
      <c r="S196" s="163"/>
      <c r="T196" s="257"/>
      <c r="U196" s="163"/>
      <c r="V196" s="86">
        <f>SUM(W196:AF196)</f>
        <v>1308115.68</v>
      </c>
      <c r="W196" s="151"/>
      <c r="X196" s="151"/>
      <c r="Y196" s="151">
        <f>43603856*3/100</f>
        <v>1308115.68</v>
      </c>
      <c r="Z196" s="151"/>
      <c r="AA196" s="151"/>
      <c r="AB196" s="151"/>
      <c r="AC196" s="151"/>
      <c r="AD196" s="151"/>
      <c r="AE196" s="151"/>
      <c r="AF196" s="151"/>
    </row>
    <row r="197" spans="1:32" s="6" customFormat="1" ht="63" customHeight="1" x14ac:dyDescent="0.55000000000000004">
      <c r="A197" s="7"/>
      <c r="B197" s="7"/>
      <c r="C197" s="7"/>
      <c r="D197" s="7"/>
      <c r="E197" s="7"/>
      <c r="F197" s="7"/>
      <c r="G197" s="7"/>
      <c r="H197" s="8"/>
      <c r="I197" s="199"/>
      <c r="J197" s="149">
        <f t="shared" ref="J197:M197" si="105">SUM(J196)</f>
        <v>1</v>
      </c>
      <c r="K197" s="96">
        <f t="shared" si="105"/>
        <v>1308115.68</v>
      </c>
      <c r="L197" s="149">
        <f t="shared" si="105"/>
        <v>0</v>
      </c>
      <c r="M197" s="96">
        <f t="shared" si="105"/>
        <v>0</v>
      </c>
      <c r="N197" s="199"/>
      <c r="O197" s="169"/>
      <c r="P197" s="169"/>
      <c r="Q197" s="172"/>
      <c r="R197" s="169"/>
      <c r="S197" s="199"/>
      <c r="T197" s="8"/>
      <c r="U197" s="199"/>
      <c r="V197" s="96">
        <f t="shared" ref="V197:AF197" si="106">SUM(V196)</f>
        <v>1308115.68</v>
      </c>
      <c r="W197" s="96">
        <f t="shared" si="106"/>
        <v>0</v>
      </c>
      <c r="X197" s="96">
        <f t="shared" si="106"/>
        <v>0</v>
      </c>
      <c r="Y197" s="96">
        <f t="shared" si="106"/>
        <v>1308115.68</v>
      </c>
      <c r="Z197" s="96">
        <f t="shared" si="106"/>
        <v>0</v>
      </c>
      <c r="AA197" s="96">
        <f t="shared" si="106"/>
        <v>0</v>
      </c>
      <c r="AB197" s="96">
        <f t="shared" si="106"/>
        <v>0</v>
      </c>
      <c r="AC197" s="96">
        <f t="shared" si="106"/>
        <v>0</v>
      </c>
      <c r="AD197" s="96">
        <f t="shared" si="106"/>
        <v>0</v>
      </c>
      <c r="AE197" s="96">
        <f t="shared" si="106"/>
        <v>0</v>
      </c>
      <c r="AF197" s="96">
        <f t="shared" si="106"/>
        <v>0</v>
      </c>
    </row>
    <row r="198" spans="1:32" s="98" customFormat="1" ht="42" x14ac:dyDescent="0.55000000000000004">
      <c r="A198" s="9"/>
      <c r="B198" s="10"/>
      <c r="C198" s="10"/>
      <c r="D198" s="10"/>
      <c r="E198" s="10"/>
      <c r="F198" s="10"/>
      <c r="G198" s="7"/>
      <c r="H198" s="11"/>
      <c r="I198" s="20"/>
      <c r="J198" s="11"/>
      <c r="K198" s="11"/>
      <c r="L198" s="11"/>
      <c r="M198" s="11"/>
      <c r="N198" s="20"/>
      <c r="O198" s="7"/>
      <c r="P198" s="7"/>
      <c r="Q198" s="12"/>
      <c r="R198" s="12"/>
      <c r="S198" s="20"/>
      <c r="T198" s="11"/>
      <c r="U198" s="20"/>
      <c r="V198" s="101"/>
      <c r="W198" s="101"/>
      <c r="X198" s="12"/>
      <c r="Y198" s="12"/>
      <c r="Z198" s="16"/>
      <c r="AA198" s="12"/>
      <c r="AB198" s="12"/>
      <c r="AC198" s="12"/>
      <c r="AD198" s="12"/>
      <c r="AE198" s="12"/>
      <c r="AF198" s="12"/>
    </row>
    <row r="199" spans="1:32" s="102" customFormat="1" ht="43.5" customHeight="1" x14ac:dyDescent="0.2">
      <c r="A199" s="103" t="s">
        <v>70</v>
      </c>
      <c r="B199" s="97"/>
      <c r="C199" s="97"/>
      <c r="D199" s="97"/>
      <c r="E199" s="97"/>
      <c r="F199" s="97"/>
      <c r="G199" s="97"/>
      <c r="H199" s="98"/>
      <c r="I199" s="147"/>
      <c r="J199" s="98"/>
      <c r="K199" s="98"/>
      <c r="L199" s="98"/>
      <c r="M199" s="98"/>
      <c r="N199" s="147"/>
      <c r="O199" s="98"/>
      <c r="P199" s="98"/>
      <c r="Q199" s="117"/>
      <c r="R199" s="107"/>
      <c r="S199" s="147"/>
      <c r="T199" s="98"/>
      <c r="U199" s="14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</row>
    <row r="200" spans="1:32" s="6" customFormat="1" ht="218.25" customHeight="1" x14ac:dyDescent="0.45">
      <c r="A200" s="83" t="s">
        <v>302</v>
      </c>
      <c r="B200" s="83"/>
      <c r="C200" s="84"/>
      <c r="D200" s="84" t="s">
        <v>17</v>
      </c>
      <c r="E200" s="84" t="s">
        <v>17</v>
      </c>
      <c r="F200" s="84" t="s">
        <v>17</v>
      </c>
      <c r="G200" s="121" t="s">
        <v>46</v>
      </c>
      <c r="H200" s="83" t="s">
        <v>22</v>
      </c>
      <c r="I200" s="163"/>
      <c r="J200" s="83">
        <v>1</v>
      </c>
      <c r="K200" s="170">
        <f>V200</f>
        <v>872077.12</v>
      </c>
      <c r="L200" s="83"/>
      <c r="M200" s="83"/>
      <c r="N200" s="163"/>
      <c r="O200" s="83" t="s">
        <v>230</v>
      </c>
      <c r="P200" s="83" t="s">
        <v>230</v>
      </c>
      <c r="Q200" s="84" t="s">
        <v>17</v>
      </c>
      <c r="R200" s="84" t="s">
        <v>17</v>
      </c>
      <c r="S200" s="163"/>
      <c r="T200" s="257"/>
      <c r="U200" s="163"/>
      <c r="V200" s="86">
        <f>SUM(W200:AF200)</f>
        <v>872077.12</v>
      </c>
      <c r="W200" s="151"/>
      <c r="X200" s="151"/>
      <c r="Y200" s="151">
        <f>43603856*2/100</f>
        <v>872077.12</v>
      </c>
      <c r="Z200" s="151"/>
      <c r="AA200" s="151"/>
      <c r="AB200" s="151"/>
      <c r="AC200" s="151"/>
      <c r="AD200" s="151"/>
      <c r="AE200" s="151"/>
      <c r="AF200" s="151"/>
    </row>
    <row r="201" spans="1:32" s="6" customFormat="1" ht="63" customHeight="1" x14ac:dyDescent="0.55000000000000004">
      <c r="A201" s="7"/>
      <c r="B201" s="7"/>
      <c r="C201" s="7"/>
      <c r="D201" s="7"/>
      <c r="E201" s="7"/>
      <c r="F201" s="7"/>
      <c r="H201" s="8"/>
      <c r="I201" s="199"/>
      <c r="J201" s="149">
        <f t="shared" ref="J201:M201" si="107">SUM(J200)</f>
        <v>1</v>
      </c>
      <c r="K201" s="96">
        <f t="shared" si="107"/>
        <v>872077.12</v>
      </c>
      <c r="L201" s="149">
        <f t="shared" si="107"/>
        <v>0</v>
      </c>
      <c r="M201" s="96">
        <f t="shared" si="107"/>
        <v>0</v>
      </c>
      <c r="N201" s="199"/>
      <c r="O201" s="169"/>
      <c r="P201" s="169"/>
      <c r="Q201" s="172"/>
      <c r="R201" s="169"/>
      <c r="S201" s="199"/>
      <c r="T201" s="8"/>
      <c r="U201" s="199"/>
      <c r="V201" s="96">
        <f t="shared" ref="V201:AF201" si="108">SUM(V200)</f>
        <v>872077.12</v>
      </c>
      <c r="W201" s="96">
        <f t="shared" si="108"/>
        <v>0</v>
      </c>
      <c r="X201" s="96">
        <f t="shared" si="108"/>
        <v>0</v>
      </c>
      <c r="Y201" s="96">
        <f t="shared" si="108"/>
        <v>872077.12</v>
      </c>
      <c r="Z201" s="96">
        <f t="shared" si="108"/>
        <v>0</v>
      </c>
      <c r="AA201" s="96">
        <f t="shared" si="108"/>
        <v>0</v>
      </c>
      <c r="AB201" s="96">
        <f t="shared" si="108"/>
        <v>0</v>
      </c>
      <c r="AC201" s="96">
        <f t="shared" si="108"/>
        <v>0</v>
      </c>
      <c r="AD201" s="96">
        <f t="shared" si="108"/>
        <v>0</v>
      </c>
      <c r="AE201" s="96">
        <f t="shared" si="108"/>
        <v>0</v>
      </c>
      <c r="AF201" s="96">
        <f t="shared" si="108"/>
        <v>0</v>
      </c>
    </row>
    <row r="202" spans="1:32" s="102" customFormat="1" ht="24" customHeight="1" x14ac:dyDescent="0.55000000000000004">
      <c r="A202" s="90"/>
      <c r="B202" s="97"/>
      <c r="C202" s="97"/>
      <c r="D202" s="97"/>
      <c r="E202" s="97"/>
      <c r="F202" s="97"/>
      <c r="G202" s="19"/>
      <c r="H202" s="11"/>
      <c r="I202" s="147"/>
      <c r="J202" s="97"/>
      <c r="K202" s="97"/>
      <c r="L202" s="97"/>
      <c r="M202" s="97"/>
      <c r="N202" s="147"/>
      <c r="O202" s="98"/>
      <c r="P202" s="98"/>
      <c r="Q202" s="100"/>
      <c r="R202" s="97"/>
      <c r="S202" s="147"/>
      <c r="T202" s="11"/>
      <c r="U202" s="14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</row>
    <row r="203" spans="1:32" s="14" customFormat="1" ht="67.5" customHeight="1" x14ac:dyDescent="0.55000000000000004">
      <c r="A203" s="18"/>
      <c r="B203" s="18"/>
      <c r="C203" s="18"/>
      <c r="D203" s="18"/>
      <c r="E203" s="18"/>
      <c r="F203" s="18"/>
      <c r="G203" s="19"/>
      <c r="H203" s="165"/>
      <c r="I203" s="165"/>
      <c r="J203" s="173">
        <f t="shared" ref="J203:M203" si="109">J201+J197+J193+J189+J184</f>
        <v>6</v>
      </c>
      <c r="K203" s="139">
        <f t="shared" si="109"/>
        <v>16862148.504999999</v>
      </c>
      <c r="L203" s="173">
        <f t="shared" si="109"/>
        <v>4</v>
      </c>
      <c r="M203" s="139">
        <f t="shared" si="109"/>
        <v>14881955.705</v>
      </c>
      <c r="N203" s="165"/>
      <c r="O203" s="295" t="s">
        <v>19</v>
      </c>
      <c r="P203" s="296"/>
      <c r="Q203" s="296"/>
      <c r="R203" s="297"/>
      <c r="S203" s="165"/>
      <c r="T203" s="165"/>
      <c r="U203" s="165"/>
      <c r="V203" s="139">
        <f>V201+V197+V193+V189+V184</f>
        <v>31744104.210000001</v>
      </c>
      <c r="W203" s="139">
        <f t="shared" ref="W203:AF203" si="110">W201+W197+W193+W189+W184</f>
        <v>0</v>
      </c>
      <c r="X203" s="139">
        <f t="shared" si="110"/>
        <v>0</v>
      </c>
      <c r="Y203" s="139">
        <f t="shared" si="110"/>
        <v>30744104.210000001</v>
      </c>
      <c r="Z203" s="139">
        <f t="shared" si="110"/>
        <v>0</v>
      </c>
      <c r="AA203" s="139">
        <f t="shared" si="110"/>
        <v>0</v>
      </c>
      <c r="AB203" s="139">
        <f t="shared" si="110"/>
        <v>0</v>
      </c>
      <c r="AC203" s="139">
        <f t="shared" si="110"/>
        <v>0</v>
      </c>
      <c r="AD203" s="139">
        <f t="shared" si="110"/>
        <v>1000000</v>
      </c>
      <c r="AE203" s="139">
        <f t="shared" si="110"/>
        <v>0</v>
      </c>
      <c r="AF203" s="139">
        <f t="shared" si="110"/>
        <v>0</v>
      </c>
    </row>
    <row r="204" spans="1:32" s="6" customFormat="1" ht="27" customHeight="1" x14ac:dyDescent="0.55000000000000004">
      <c r="A204" s="9"/>
      <c r="B204" s="10"/>
      <c r="C204" s="10"/>
      <c r="D204" s="10"/>
      <c r="E204" s="10"/>
      <c r="F204" s="10"/>
      <c r="G204" s="7"/>
      <c r="H204" s="11"/>
      <c r="I204" s="164"/>
      <c r="J204" s="11"/>
      <c r="K204" s="11"/>
      <c r="L204" s="11"/>
      <c r="M204" s="11"/>
      <c r="N204" s="164"/>
      <c r="O204" s="7"/>
      <c r="P204" s="7"/>
      <c r="Q204" s="73"/>
      <c r="R204" s="14"/>
      <c r="S204" s="164"/>
      <c r="T204" s="11"/>
      <c r="U204" s="164"/>
      <c r="V204" s="12"/>
      <c r="W204" s="12"/>
      <c r="X204" s="12"/>
      <c r="Y204" s="12"/>
      <c r="Z204" s="12"/>
      <c r="AA204" s="14"/>
      <c r="AB204" s="14"/>
      <c r="AC204" s="14"/>
      <c r="AD204" s="14"/>
      <c r="AE204" s="12"/>
      <c r="AF204" s="12"/>
    </row>
    <row r="205" spans="1:32" s="102" customFormat="1" ht="42" x14ac:dyDescent="0.55000000000000004">
      <c r="A205" s="9"/>
      <c r="B205" s="10"/>
      <c r="C205" s="10"/>
      <c r="D205" s="10"/>
      <c r="E205" s="10"/>
      <c r="F205" s="10"/>
      <c r="G205" s="7"/>
      <c r="H205" s="11"/>
      <c r="I205" s="164"/>
      <c r="J205" s="11"/>
      <c r="K205" s="11"/>
      <c r="L205" s="11"/>
      <c r="M205" s="11"/>
      <c r="N205" s="164"/>
      <c r="O205" s="15"/>
      <c r="P205" s="7"/>
      <c r="Q205" s="116"/>
      <c r="R205" s="98"/>
      <c r="S205" s="164"/>
      <c r="T205" s="11"/>
      <c r="U205" s="164"/>
      <c r="V205" s="12"/>
      <c r="W205" s="12"/>
      <c r="X205" s="12"/>
      <c r="Y205" s="12"/>
      <c r="Z205" s="12"/>
      <c r="AA205" s="12"/>
      <c r="AB205" s="12"/>
      <c r="AC205" s="12"/>
      <c r="AD205" s="16"/>
      <c r="AE205" s="108"/>
      <c r="AF205" s="12"/>
    </row>
    <row r="206" spans="1:32" s="92" customFormat="1" ht="43.5" customHeight="1" x14ac:dyDescent="0.2">
      <c r="A206" s="207" t="s">
        <v>216</v>
      </c>
      <c r="B206" s="93"/>
      <c r="C206" s="93"/>
      <c r="D206" s="93"/>
      <c r="E206" s="93"/>
      <c r="F206" s="93"/>
      <c r="G206" s="93"/>
      <c r="I206" s="148"/>
      <c r="N206" s="148"/>
      <c r="Q206" s="94"/>
      <c r="R206" s="94"/>
      <c r="S206" s="148"/>
      <c r="U206" s="148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</row>
    <row r="207" spans="1:32" s="102" customFormat="1" ht="43.5" customHeight="1" x14ac:dyDescent="0.2">
      <c r="A207" s="103" t="s">
        <v>98</v>
      </c>
      <c r="B207" s="97"/>
      <c r="C207" s="97"/>
      <c r="D207" s="97"/>
      <c r="E207" s="97"/>
      <c r="F207" s="97"/>
      <c r="G207" s="97"/>
      <c r="H207" s="98"/>
      <c r="I207" s="147"/>
      <c r="J207" s="98"/>
      <c r="K207" s="98"/>
      <c r="L207" s="98"/>
      <c r="M207" s="98"/>
      <c r="N207" s="147"/>
      <c r="O207" s="98"/>
      <c r="P207" s="98"/>
      <c r="Q207" s="117"/>
      <c r="R207" s="107"/>
      <c r="S207" s="147"/>
      <c r="T207" s="98"/>
      <c r="U207" s="14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</row>
    <row r="208" spans="1:32" s="6" customFormat="1" ht="188.25" customHeight="1" x14ac:dyDescent="0.45">
      <c r="A208" s="83" t="s">
        <v>303</v>
      </c>
      <c r="B208" s="83" t="s">
        <v>60</v>
      </c>
      <c r="C208" s="84" t="s">
        <v>42</v>
      </c>
      <c r="D208" s="84" t="s">
        <v>17</v>
      </c>
      <c r="E208" s="84" t="s">
        <v>17</v>
      </c>
      <c r="F208" s="84" t="s">
        <v>17</v>
      </c>
      <c r="G208" s="121" t="s">
        <v>138</v>
      </c>
      <c r="H208" s="83" t="s">
        <v>36</v>
      </c>
      <c r="I208" s="237"/>
      <c r="J208" s="83">
        <v>1</v>
      </c>
      <c r="K208" s="170">
        <f>V208</f>
        <v>300000</v>
      </c>
      <c r="L208" s="83"/>
      <c r="M208" s="83"/>
      <c r="N208" s="237"/>
      <c r="O208" s="150" t="s">
        <v>18</v>
      </c>
      <c r="P208" s="150" t="s">
        <v>18</v>
      </c>
      <c r="Q208" s="150" t="s">
        <v>17</v>
      </c>
      <c r="R208" s="150" t="s">
        <v>17</v>
      </c>
      <c r="S208" s="237"/>
      <c r="T208" s="239"/>
      <c r="U208" s="237"/>
      <c r="V208" s="86">
        <f>SUM(W208:AF208)</f>
        <v>300000</v>
      </c>
      <c r="W208" s="151"/>
      <c r="X208" s="85"/>
      <c r="Y208" s="85"/>
      <c r="Z208" s="85"/>
      <c r="AA208" s="85"/>
      <c r="AB208" s="85"/>
      <c r="AC208" s="85"/>
      <c r="AD208" s="151">
        <v>300000</v>
      </c>
      <c r="AE208" s="151"/>
      <c r="AF208" s="151"/>
    </row>
    <row r="209" spans="1:32" s="6" customFormat="1" ht="63" customHeight="1" x14ac:dyDescent="0.55000000000000004">
      <c r="A209" s="7"/>
      <c r="B209" s="7"/>
      <c r="C209" s="7"/>
      <c r="D209" s="7"/>
      <c r="E209" s="7"/>
      <c r="F209" s="7"/>
      <c r="H209" s="8"/>
      <c r="I209" s="199"/>
      <c r="J209" s="149">
        <f t="shared" ref="J209:M209" si="111">SUM(J208:J208)</f>
        <v>1</v>
      </c>
      <c r="K209" s="96">
        <f t="shared" si="111"/>
        <v>300000</v>
      </c>
      <c r="L209" s="149">
        <f t="shared" si="111"/>
        <v>0</v>
      </c>
      <c r="M209" s="96">
        <f t="shared" si="111"/>
        <v>0</v>
      </c>
      <c r="N209" s="199"/>
      <c r="O209" s="169"/>
      <c r="P209" s="169"/>
      <c r="Q209" s="172"/>
      <c r="R209" s="169"/>
      <c r="S209" s="199"/>
      <c r="T209" s="8"/>
      <c r="U209" s="199"/>
      <c r="V209" s="96">
        <f t="shared" ref="V209:AF209" si="112">SUM(V208:V208)</f>
        <v>300000</v>
      </c>
      <c r="W209" s="96">
        <f t="shared" si="112"/>
        <v>0</v>
      </c>
      <c r="X209" s="96">
        <f t="shared" si="112"/>
        <v>0</v>
      </c>
      <c r="Y209" s="96">
        <f t="shared" si="112"/>
        <v>0</v>
      </c>
      <c r="Z209" s="96">
        <f t="shared" si="112"/>
        <v>0</v>
      </c>
      <c r="AA209" s="96">
        <f t="shared" si="112"/>
        <v>0</v>
      </c>
      <c r="AB209" s="96">
        <f t="shared" si="112"/>
        <v>0</v>
      </c>
      <c r="AC209" s="96">
        <f t="shared" si="112"/>
        <v>0</v>
      </c>
      <c r="AD209" s="96">
        <f t="shared" si="112"/>
        <v>300000</v>
      </c>
      <c r="AE209" s="96">
        <f t="shared" si="112"/>
        <v>0</v>
      </c>
      <c r="AF209" s="96">
        <f t="shared" si="112"/>
        <v>0</v>
      </c>
    </row>
    <row r="210" spans="1:32" s="102" customFormat="1" ht="43.5" customHeight="1" x14ac:dyDescent="0.2">
      <c r="A210" s="103" t="s">
        <v>54</v>
      </c>
      <c r="B210" s="97"/>
      <c r="C210" s="97"/>
      <c r="D210" s="97"/>
      <c r="E210" s="97"/>
      <c r="F210" s="97"/>
      <c r="G210" s="97"/>
      <c r="H210" s="98"/>
      <c r="I210" s="147"/>
      <c r="J210" s="98"/>
      <c r="K210" s="98"/>
      <c r="L210" s="98"/>
      <c r="M210" s="98"/>
      <c r="N210" s="147"/>
      <c r="O210" s="98"/>
      <c r="P210" s="98"/>
      <c r="Q210" s="117"/>
      <c r="R210" s="107"/>
      <c r="S210" s="147"/>
      <c r="T210" s="98"/>
      <c r="U210" s="14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</row>
    <row r="211" spans="1:32" s="6" customFormat="1" ht="188.25" customHeight="1" x14ac:dyDescent="0.45">
      <c r="A211" s="83" t="s">
        <v>304</v>
      </c>
      <c r="B211" s="83" t="s">
        <v>56</v>
      </c>
      <c r="C211" s="84" t="s">
        <v>57</v>
      </c>
      <c r="D211" s="84" t="s">
        <v>17</v>
      </c>
      <c r="E211" s="84" t="s">
        <v>17</v>
      </c>
      <c r="F211" s="84" t="s">
        <v>17</v>
      </c>
      <c r="G211" s="121" t="s">
        <v>135</v>
      </c>
      <c r="H211" s="83" t="s">
        <v>20</v>
      </c>
      <c r="I211" s="237"/>
      <c r="J211" s="83">
        <v>1</v>
      </c>
      <c r="K211" s="170">
        <f>V211</f>
        <v>2100000</v>
      </c>
      <c r="L211" s="83"/>
      <c r="M211" s="83"/>
      <c r="N211" s="237"/>
      <c r="O211" s="150" t="s">
        <v>18</v>
      </c>
      <c r="P211" s="150" t="s">
        <v>18</v>
      </c>
      <c r="Q211" s="150" t="s">
        <v>17</v>
      </c>
      <c r="R211" s="150" t="s">
        <v>17</v>
      </c>
      <c r="S211" s="237"/>
      <c r="T211" s="256"/>
      <c r="U211" s="237"/>
      <c r="V211" s="86">
        <f>SUM(W211:AF211)</f>
        <v>2100000</v>
      </c>
      <c r="W211" s="151"/>
      <c r="X211" s="85"/>
      <c r="Y211" s="85"/>
      <c r="Z211" s="85"/>
      <c r="AA211" s="85"/>
      <c r="AB211" s="85"/>
      <c r="AC211" s="85"/>
      <c r="AD211" s="151">
        <v>2100000</v>
      </c>
      <c r="AE211" s="151"/>
      <c r="AF211" s="151"/>
    </row>
    <row r="212" spans="1:32" s="6" customFormat="1" ht="188.25" customHeight="1" x14ac:dyDescent="0.45">
      <c r="A212" s="83" t="s">
        <v>305</v>
      </c>
      <c r="B212" s="83" t="s">
        <v>56</v>
      </c>
      <c r="C212" s="84" t="s">
        <v>57</v>
      </c>
      <c r="D212" s="84" t="s">
        <v>17</v>
      </c>
      <c r="E212" s="84" t="s">
        <v>17</v>
      </c>
      <c r="F212" s="84" t="s">
        <v>17</v>
      </c>
      <c r="G212" s="121" t="s">
        <v>133</v>
      </c>
      <c r="H212" s="83" t="s">
        <v>36</v>
      </c>
      <c r="I212" s="237"/>
      <c r="J212" s="83">
        <v>1</v>
      </c>
      <c r="K212" s="170">
        <f t="shared" ref="K212:K214" si="113">V212</f>
        <v>3635860.45</v>
      </c>
      <c r="L212" s="83"/>
      <c r="M212" s="83"/>
      <c r="N212" s="237"/>
      <c r="O212" s="150" t="s">
        <v>18</v>
      </c>
      <c r="P212" s="150" t="s">
        <v>18</v>
      </c>
      <c r="Q212" s="150" t="s">
        <v>17</v>
      </c>
      <c r="R212" s="150" t="s">
        <v>17</v>
      </c>
      <c r="S212" s="237"/>
      <c r="T212" s="256"/>
      <c r="U212" s="237"/>
      <c r="V212" s="86">
        <f t="shared" ref="V212:V214" si="114">SUM(W212:AE212)</f>
        <v>3635860.45</v>
      </c>
      <c r="W212" s="151"/>
      <c r="X212" s="85"/>
      <c r="Y212" s="85"/>
      <c r="Z212" s="85"/>
      <c r="AA212" s="85"/>
      <c r="AB212" s="85"/>
      <c r="AC212" s="85"/>
      <c r="AD212" s="151">
        <v>3635860.45</v>
      </c>
      <c r="AE212" s="151"/>
      <c r="AF212" s="151"/>
    </row>
    <row r="213" spans="1:32" s="6" customFormat="1" ht="188.25" customHeight="1" x14ac:dyDescent="0.45">
      <c r="A213" s="83" t="s">
        <v>306</v>
      </c>
      <c r="B213" s="83" t="s">
        <v>56</v>
      </c>
      <c r="C213" s="84" t="s">
        <v>57</v>
      </c>
      <c r="D213" s="84" t="s">
        <v>17</v>
      </c>
      <c r="E213" s="84" t="s">
        <v>17</v>
      </c>
      <c r="F213" s="84" t="s">
        <v>17</v>
      </c>
      <c r="G213" s="121" t="s">
        <v>134</v>
      </c>
      <c r="H213" s="83" t="s">
        <v>36</v>
      </c>
      <c r="I213" s="237"/>
      <c r="J213" s="83">
        <v>1</v>
      </c>
      <c r="K213" s="170">
        <f t="shared" si="113"/>
        <v>2748557.63</v>
      </c>
      <c r="L213" s="83"/>
      <c r="M213" s="83"/>
      <c r="N213" s="237"/>
      <c r="O213" s="150" t="s">
        <v>18</v>
      </c>
      <c r="P213" s="150" t="s">
        <v>18</v>
      </c>
      <c r="Q213" s="150" t="s">
        <v>17</v>
      </c>
      <c r="R213" s="150" t="s">
        <v>17</v>
      </c>
      <c r="S213" s="237"/>
      <c r="T213" s="256"/>
      <c r="U213" s="237"/>
      <c r="V213" s="86">
        <f t="shared" si="114"/>
        <v>2748557.63</v>
      </c>
      <c r="W213" s="151"/>
      <c r="X213" s="85"/>
      <c r="Y213" s="85"/>
      <c r="Z213" s="85"/>
      <c r="AA213" s="85"/>
      <c r="AB213" s="85"/>
      <c r="AC213" s="85"/>
      <c r="AD213" s="151">
        <v>2748557.63</v>
      </c>
      <c r="AE213" s="151"/>
      <c r="AF213" s="151"/>
    </row>
    <row r="214" spans="1:32" s="6" customFormat="1" ht="188.25" customHeight="1" x14ac:dyDescent="0.45">
      <c r="A214" s="83" t="s">
        <v>307</v>
      </c>
      <c r="B214" s="83" t="s">
        <v>56</v>
      </c>
      <c r="C214" s="84" t="s">
        <v>57</v>
      </c>
      <c r="D214" s="84" t="s">
        <v>17</v>
      </c>
      <c r="E214" s="84" t="s">
        <v>17</v>
      </c>
      <c r="F214" s="84" t="s">
        <v>17</v>
      </c>
      <c r="G214" s="121" t="s">
        <v>203</v>
      </c>
      <c r="H214" s="83" t="s">
        <v>36</v>
      </c>
      <c r="I214" s="237"/>
      <c r="J214" s="83">
        <v>1</v>
      </c>
      <c r="K214" s="170">
        <f t="shared" si="113"/>
        <v>2349573.25</v>
      </c>
      <c r="L214" s="83"/>
      <c r="M214" s="83"/>
      <c r="N214" s="237"/>
      <c r="O214" s="150" t="s">
        <v>18</v>
      </c>
      <c r="P214" s="150" t="s">
        <v>18</v>
      </c>
      <c r="Q214" s="150" t="s">
        <v>17</v>
      </c>
      <c r="R214" s="150" t="s">
        <v>17</v>
      </c>
      <c r="S214" s="237"/>
      <c r="T214" s="256"/>
      <c r="U214" s="237"/>
      <c r="V214" s="86">
        <f t="shared" si="114"/>
        <v>2349573.25</v>
      </c>
      <c r="W214" s="151"/>
      <c r="X214" s="85"/>
      <c r="Y214" s="85"/>
      <c r="Z214" s="85"/>
      <c r="AA214" s="85"/>
      <c r="AB214" s="85"/>
      <c r="AC214" s="85"/>
      <c r="AD214" s="151">
        <v>2349573.25</v>
      </c>
      <c r="AE214" s="151"/>
      <c r="AF214" s="151"/>
    </row>
    <row r="215" spans="1:32" s="6" customFormat="1" ht="63" customHeight="1" x14ac:dyDescent="0.55000000000000004">
      <c r="A215" s="7"/>
      <c r="B215" s="7"/>
      <c r="C215" s="7"/>
      <c r="D215" s="7"/>
      <c r="E215" s="7"/>
      <c r="F215" s="7"/>
      <c r="H215" s="8"/>
      <c r="I215" s="199"/>
      <c r="J215" s="149">
        <f t="shared" ref="J215:M215" si="115">SUM(J211:J214)</f>
        <v>4</v>
      </c>
      <c r="K215" s="96">
        <f t="shared" si="115"/>
        <v>10833991.33</v>
      </c>
      <c r="L215" s="149">
        <f t="shared" si="115"/>
        <v>0</v>
      </c>
      <c r="M215" s="96">
        <f t="shared" si="115"/>
        <v>0</v>
      </c>
      <c r="N215" s="199"/>
      <c r="O215" s="169"/>
      <c r="P215" s="169"/>
      <c r="Q215" s="172"/>
      <c r="R215" s="169"/>
      <c r="S215" s="199"/>
      <c r="T215" s="8"/>
      <c r="U215" s="199"/>
      <c r="V215" s="96">
        <f>SUM(V211:V214)</f>
        <v>10833991.33</v>
      </c>
      <c r="W215" s="96">
        <f t="shared" ref="W215:AF215" si="116">SUM(W211:W214)</f>
        <v>0</v>
      </c>
      <c r="X215" s="96">
        <f t="shared" si="116"/>
        <v>0</v>
      </c>
      <c r="Y215" s="96">
        <f t="shared" si="116"/>
        <v>0</v>
      </c>
      <c r="Z215" s="96">
        <f t="shared" si="116"/>
        <v>0</v>
      </c>
      <c r="AA215" s="96">
        <f t="shared" si="116"/>
        <v>0</v>
      </c>
      <c r="AB215" s="96">
        <f t="shared" si="116"/>
        <v>0</v>
      </c>
      <c r="AC215" s="96">
        <f t="shared" si="116"/>
        <v>0</v>
      </c>
      <c r="AD215" s="96">
        <f t="shared" si="116"/>
        <v>10833991.33</v>
      </c>
      <c r="AE215" s="96">
        <f t="shared" si="116"/>
        <v>0</v>
      </c>
      <c r="AF215" s="96">
        <f t="shared" si="116"/>
        <v>0</v>
      </c>
    </row>
    <row r="216" spans="1:32" s="102" customFormat="1" ht="24" customHeight="1" x14ac:dyDescent="0.55000000000000004">
      <c r="A216" s="90"/>
      <c r="B216" s="97"/>
      <c r="C216" s="97"/>
      <c r="D216" s="97"/>
      <c r="E216" s="97"/>
      <c r="F216" s="97"/>
      <c r="G216" s="7"/>
      <c r="H216" s="11"/>
      <c r="I216" s="147"/>
      <c r="J216" s="97"/>
      <c r="K216" s="97"/>
      <c r="L216" s="97"/>
      <c r="M216" s="97"/>
      <c r="N216" s="147"/>
      <c r="O216" s="98"/>
      <c r="P216" s="98"/>
      <c r="Q216" s="100"/>
      <c r="R216" s="97"/>
      <c r="S216" s="147"/>
      <c r="T216" s="11"/>
      <c r="U216" s="14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</row>
    <row r="217" spans="1:32" s="14" customFormat="1" ht="67.5" customHeight="1" x14ac:dyDescent="0.55000000000000004">
      <c r="A217" s="18"/>
      <c r="B217" s="18"/>
      <c r="C217" s="18"/>
      <c r="D217" s="18"/>
      <c r="E217" s="18"/>
      <c r="F217" s="18"/>
      <c r="G217" s="19"/>
      <c r="H217" s="165"/>
      <c r="I217" s="165"/>
      <c r="J217" s="173">
        <f t="shared" ref="J217:M217" si="117">J215+J209</f>
        <v>5</v>
      </c>
      <c r="K217" s="139">
        <f t="shared" si="117"/>
        <v>11133991.33</v>
      </c>
      <c r="L217" s="173">
        <f t="shared" si="117"/>
        <v>0</v>
      </c>
      <c r="M217" s="139">
        <f t="shared" si="117"/>
        <v>0</v>
      </c>
      <c r="N217" s="165"/>
      <c r="O217" s="295" t="s">
        <v>19</v>
      </c>
      <c r="P217" s="296"/>
      <c r="Q217" s="296"/>
      <c r="R217" s="297"/>
      <c r="S217" s="165"/>
      <c r="T217" s="165"/>
      <c r="U217" s="165"/>
      <c r="V217" s="139">
        <f>V215+V209</f>
        <v>11133991.33</v>
      </c>
      <c r="W217" s="139">
        <f t="shared" ref="W217:AF217" si="118">W215+W209</f>
        <v>0</v>
      </c>
      <c r="X217" s="139">
        <f t="shared" si="118"/>
        <v>0</v>
      </c>
      <c r="Y217" s="139">
        <f t="shared" si="118"/>
        <v>0</v>
      </c>
      <c r="Z217" s="139">
        <f t="shared" si="118"/>
        <v>0</v>
      </c>
      <c r="AA217" s="139">
        <f t="shared" si="118"/>
        <v>0</v>
      </c>
      <c r="AB217" s="139">
        <f t="shared" si="118"/>
        <v>0</v>
      </c>
      <c r="AC217" s="139">
        <f t="shared" si="118"/>
        <v>0</v>
      </c>
      <c r="AD217" s="139">
        <f t="shared" si="118"/>
        <v>11133991.33</v>
      </c>
      <c r="AE217" s="139">
        <f t="shared" si="118"/>
        <v>0</v>
      </c>
      <c r="AF217" s="139">
        <f t="shared" si="118"/>
        <v>0</v>
      </c>
    </row>
    <row r="218" spans="1:32" s="6" customFormat="1" ht="27" customHeight="1" x14ac:dyDescent="0.55000000000000004">
      <c r="A218" s="9"/>
      <c r="B218" s="10"/>
      <c r="C218" s="10"/>
      <c r="D218" s="10"/>
      <c r="E218" s="10"/>
      <c r="F218" s="10"/>
      <c r="G218" s="7"/>
      <c r="H218" s="11"/>
      <c r="I218" s="164"/>
      <c r="J218" s="11"/>
      <c r="K218" s="11"/>
      <c r="L218" s="11"/>
      <c r="M218" s="11"/>
      <c r="N218" s="164"/>
      <c r="O218" s="7"/>
      <c r="P218" s="7"/>
      <c r="Q218" s="73"/>
      <c r="R218" s="14"/>
      <c r="S218" s="164"/>
      <c r="T218" s="11"/>
      <c r="U218" s="164"/>
      <c r="V218" s="12"/>
      <c r="W218" s="12"/>
      <c r="X218" s="12"/>
      <c r="Y218" s="12"/>
      <c r="Z218" s="12"/>
      <c r="AA218" s="14"/>
      <c r="AB218" s="14"/>
      <c r="AC218" s="14"/>
      <c r="AD218" s="14"/>
      <c r="AE218" s="12"/>
      <c r="AF218" s="12"/>
    </row>
    <row r="219" spans="1:32" s="102" customFormat="1" ht="42" x14ac:dyDescent="0.55000000000000004">
      <c r="A219" s="9"/>
      <c r="B219" s="10"/>
      <c r="C219" s="10"/>
      <c r="D219" s="10"/>
      <c r="E219" s="10"/>
      <c r="F219" s="10"/>
      <c r="G219" s="7"/>
      <c r="H219" s="11"/>
      <c r="I219" s="164"/>
      <c r="J219" s="11"/>
      <c r="K219" s="11"/>
      <c r="L219" s="11"/>
      <c r="M219" s="11"/>
      <c r="N219" s="164"/>
      <c r="O219" s="15"/>
      <c r="P219" s="7"/>
      <c r="Q219" s="116"/>
      <c r="R219" s="98"/>
      <c r="S219" s="164"/>
      <c r="T219" s="11"/>
      <c r="U219" s="164"/>
      <c r="V219" s="12"/>
      <c r="W219" s="12"/>
      <c r="X219" s="12"/>
      <c r="Y219" s="12"/>
      <c r="Z219" s="12"/>
      <c r="AA219" s="12"/>
      <c r="AB219" s="12"/>
      <c r="AC219" s="12"/>
      <c r="AD219" s="16"/>
      <c r="AE219" s="108"/>
      <c r="AF219" s="12"/>
    </row>
    <row r="220" spans="1:32" s="110" customFormat="1" ht="43.5" customHeight="1" x14ac:dyDescent="0.2">
      <c r="A220" s="207" t="s">
        <v>90</v>
      </c>
      <c r="B220" s="109"/>
      <c r="C220" s="109"/>
      <c r="D220" s="109"/>
      <c r="E220" s="109"/>
      <c r="F220" s="109"/>
      <c r="G220" s="109"/>
      <c r="I220" s="145"/>
      <c r="N220" s="145"/>
      <c r="Q220" s="114"/>
      <c r="R220" s="48"/>
      <c r="S220" s="145"/>
      <c r="U220" s="145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</row>
    <row r="221" spans="1:32" s="6" customFormat="1" ht="147.75" customHeight="1" x14ac:dyDescent="0.45">
      <c r="A221" s="83" t="s">
        <v>308</v>
      </c>
      <c r="B221" s="83"/>
      <c r="C221" s="84"/>
      <c r="D221" s="84" t="s">
        <v>17</v>
      </c>
      <c r="E221" s="84" t="s">
        <v>17</v>
      </c>
      <c r="F221" s="84" t="s">
        <v>17</v>
      </c>
      <c r="G221" s="121" t="s">
        <v>28</v>
      </c>
      <c r="H221" s="83" t="s">
        <v>22</v>
      </c>
      <c r="I221" s="237"/>
      <c r="J221" s="83">
        <v>25</v>
      </c>
      <c r="K221" s="170">
        <f>V221</f>
        <v>6504541.1500000004</v>
      </c>
      <c r="L221" s="83"/>
      <c r="M221" s="83"/>
      <c r="N221" s="237"/>
      <c r="O221" s="83" t="s">
        <v>18</v>
      </c>
      <c r="P221" s="83" t="s">
        <v>18</v>
      </c>
      <c r="Q221" s="150" t="s">
        <v>17</v>
      </c>
      <c r="R221" s="151" t="s">
        <v>17</v>
      </c>
      <c r="S221" s="237"/>
      <c r="T221" s="83"/>
      <c r="U221" s="237"/>
      <c r="V221" s="86">
        <f>SUM(W221:AF221)</f>
        <v>6504541.1500000004</v>
      </c>
      <c r="W221" s="151"/>
      <c r="X221" s="151"/>
      <c r="Y221" s="151"/>
      <c r="Z221" s="151"/>
      <c r="AA221" s="151">
        <v>5500000</v>
      </c>
      <c r="AB221" s="151"/>
      <c r="AC221" s="151"/>
      <c r="AD221" s="151">
        <f>504541.15+500000</f>
        <v>1004541.15</v>
      </c>
      <c r="AE221" s="151"/>
      <c r="AF221" s="151"/>
    </row>
    <row r="222" spans="1:32" s="6" customFormat="1" ht="63" customHeight="1" x14ac:dyDescent="0.55000000000000004">
      <c r="A222" s="7"/>
      <c r="B222" s="7"/>
      <c r="C222" s="7"/>
      <c r="D222" s="7"/>
      <c r="E222" s="7"/>
      <c r="F222" s="7"/>
      <c r="H222" s="8"/>
      <c r="I222" s="199"/>
      <c r="J222" s="149">
        <f>SUM(J221)</f>
        <v>25</v>
      </c>
      <c r="K222" s="96">
        <f>SUM(K221)</f>
        <v>6504541.1500000004</v>
      </c>
      <c r="L222" s="149">
        <f>SUM(L221)</f>
        <v>0</v>
      </c>
      <c r="M222" s="96">
        <f>SUM(M221)</f>
        <v>0</v>
      </c>
      <c r="N222" s="199"/>
      <c r="O222" s="169"/>
      <c r="P222" s="169"/>
      <c r="Q222" s="172"/>
      <c r="R222" s="169"/>
      <c r="S222" s="199"/>
      <c r="T222" s="8"/>
      <c r="U222" s="199"/>
      <c r="V222" s="96">
        <f t="shared" ref="V222:AF222" si="119">SUM(V221)</f>
        <v>6504541.1500000004</v>
      </c>
      <c r="W222" s="96">
        <f t="shared" si="119"/>
        <v>0</v>
      </c>
      <c r="X222" s="96">
        <f t="shared" si="119"/>
        <v>0</v>
      </c>
      <c r="Y222" s="96">
        <f t="shared" si="119"/>
        <v>0</v>
      </c>
      <c r="Z222" s="96">
        <f t="shared" si="119"/>
        <v>0</v>
      </c>
      <c r="AA222" s="96">
        <f t="shared" si="119"/>
        <v>5500000</v>
      </c>
      <c r="AB222" s="96">
        <f t="shared" si="119"/>
        <v>0</v>
      </c>
      <c r="AC222" s="96">
        <f t="shared" si="119"/>
        <v>0</v>
      </c>
      <c r="AD222" s="96">
        <f t="shared" si="119"/>
        <v>1004541.15</v>
      </c>
      <c r="AE222" s="96">
        <f t="shared" si="119"/>
        <v>0</v>
      </c>
      <c r="AF222" s="96">
        <f t="shared" si="119"/>
        <v>0</v>
      </c>
    </row>
    <row r="223" spans="1:32" s="102" customFormat="1" ht="24" customHeight="1" x14ac:dyDescent="0.55000000000000004">
      <c r="A223" s="90"/>
      <c r="B223" s="97"/>
      <c r="C223" s="97"/>
      <c r="D223" s="97"/>
      <c r="E223" s="97"/>
      <c r="F223" s="97"/>
      <c r="G223" s="7"/>
      <c r="H223" s="11"/>
      <c r="I223" s="147"/>
      <c r="J223" s="11"/>
      <c r="K223" s="11"/>
      <c r="L223" s="11"/>
      <c r="M223" s="11"/>
      <c r="N223" s="147"/>
      <c r="O223" s="98"/>
      <c r="P223" s="98"/>
      <c r="Q223" s="100"/>
      <c r="R223" s="97"/>
      <c r="S223" s="147"/>
      <c r="T223" s="11"/>
      <c r="U223" s="14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</row>
    <row r="224" spans="1:32" s="14" customFormat="1" ht="67.5" customHeight="1" x14ac:dyDescent="0.55000000000000004">
      <c r="A224" s="18"/>
      <c r="B224" s="18"/>
      <c r="C224" s="18"/>
      <c r="D224" s="18"/>
      <c r="E224" s="18"/>
      <c r="F224" s="18"/>
      <c r="G224" s="19"/>
      <c r="H224" s="165"/>
      <c r="I224" s="165"/>
      <c r="J224" s="173">
        <f t="shared" ref="J224:M224" si="120">J222</f>
        <v>25</v>
      </c>
      <c r="K224" s="139">
        <f t="shared" si="120"/>
        <v>6504541.1500000004</v>
      </c>
      <c r="L224" s="173">
        <f t="shared" si="120"/>
        <v>0</v>
      </c>
      <c r="M224" s="139">
        <f t="shared" si="120"/>
        <v>0</v>
      </c>
      <c r="N224" s="165"/>
      <c r="O224" s="295" t="s">
        <v>19</v>
      </c>
      <c r="P224" s="296"/>
      <c r="Q224" s="296"/>
      <c r="R224" s="297"/>
      <c r="S224" s="165"/>
      <c r="T224" s="165"/>
      <c r="U224" s="165"/>
      <c r="V224" s="139">
        <f t="shared" ref="V224:AF224" si="121">V222</f>
        <v>6504541.1500000004</v>
      </c>
      <c r="W224" s="139">
        <f t="shared" si="121"/>
        <v>0</v>
      </c>
      <c r="X224" s="139">
        <f t="shared" si="121"/>
        <v>0</v>
      </c>
      <c r="Y224" s="139">
        <f t="shared" si="121"/>
        <v>0</v>
      </c>
      <c r="Z224" s="139">
        <f t="shared" si="121"/>
        <v>0</v>
      </c>
      <c r="AA224" s="139">
        <f t="shared" si="121"/>
        <v>5500000</v>
      </c>
      <c r="AB224" s="139">
        <f t="shared" si="121"/>
        <v>0</v>
      </c>
      <c r="AC224" s="139">
        <f t="shared" si="121"/>
        <v>0</v>
      </c>
      <c r="AD224" s="139">
        <f t="shared" si="121"/>
        <v>1004541.15</v>
      </c>
      <c r="AE224" s="139">
        <f t="shared" si="121"/>
        <v>0</v>
      </c>
      <c r="AF224" s="139">
        <f t="shared" si="121"/>
        <v>0</v>
      </c>
    </row>
    <row r="225" spans="1:32" s="6" customFormat="1" ht="27" customHeight="1" x14ac:dyDescent="0.55000000000000004">
      <c r="A225" s="9"/>
      <c r="B225" s="10"/>
      <c r="C225" s="10"/>
      <c r="D225" s="10"/>
      <c r="E225" s="10"/>
      <c r="F225" s="10"/>
      <c r="G225" s="7"/>
      <c r="H225" s="11"/>
      <c r="I225" s="164"/>
      <c r="J225" s="11"/>
      <c r="K225" s="11"/>
      <c r="L225" s="11"/>
      <c r="M225" s="11"/>
      <c r="N225" s="164"/>
      <c r="O225" s="7"/>
      <c r="P225" s="7"/>
      <c r="Q225" s="73"/>
      <c r="R225" s="14"/>
      <c r="S225" s="164"/>
      <c r="T225" s="11"/>
      <c r="U225" s="164"/>
      <c r="V225" s="12"/>
      <c r="W225" s="12"/>
      <c r="X225" s="12"/>
      <c r="Y225" s="12"/>
      <c r="Z225" s="12"/>
      <c r="AA225" s="14"/>
      <c r="AB225" s="14"/>
      <c r="AC225" s="14"/>
      <c r="AD225" s="14"/>
      <c r="AE225" s="12"/>
      <c r="AF225" s="12"/>
    </row>
    <row r="226" spans="1:32" s="102" customFormat="1" ht="42" x14ac:dyDescent="0.55000000000000004">
      <c r="A226" s="9"/>
      <c r="B226" s="10"/>
      <c r="C226" s="10"/>
      <c r="D226" s="10"/>
      <c r="E226" s="10"/>
      <c r="F226" s="10"/>
      <c r="G226" s="7"/>
      <c r="H226" s="11"/>
      <c r="I226" s="164"/>
      <c r="J226" s="11"/>
      <c r="K226" s="11"/>
      <c r="L226" s="11"/>
      <c r="M226" s="11"/>
      <c r="N226" s="164"/>
      <c r="O226" s="15"/>
      <c r="P226" s="7"/>
      <c r="Q226" s="116"/>
      <c r="R226" s="98"/>
      <c r="S226" s="164"/>
      <c r="T226" s="11"/>
      <c r="U226" s="164"/>
      <c r="V226" s="12"/>
      <c r="W226" s="12"/>
      <c r="X226" s="12"/>
      <c r="Y226" s="12"/>
      <c r="Z226" s="12"/>
      <c r="AA226" s="12"/>
      <c r="AB226" s="12"/>
      <c r="AC226" s="12"/>
      <c r="AD226" s="16"/>
      <c r="AE226" s="108"/>
      <c r="AF226" s="12"/>
    </row>
    <row r="227" spans="1:32" s="110" customFormat="1" ht="43.5" customHeight="1" x14ac:dyDescent="0.2">
      <c r="A227" s="207" t="s">
        <v>89</v>
      </c>
      <c r="B227" s="109"/>
      <c r="C227" s="109"/>
      <c r="D227" s="109"/>
      <c r="E227" s="109"/>
      <c r="F227" s="109"/>
      <c r="G227" s="109"/>
      <c r="I227" s="145"/>
      <c r="N227" s="145"/>
      <c r="Q227" s="114"/>
      <c r="R227" s="48"/>
      <c r="S227" s="145"/>
      <c r="U227" s="145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</row>
    <row r="228" spans="1:32" s="6" customFormat="1" ht="158.25" customHeight="1" x14ac:dyDescent="0.45">
      <c r="A228" s="83" t="s">
        <v>309</v>
      </c>
      <c r="B228" s="83"/>
      <c r="C228" s="84"/>
      <c r="D228" s="84" t="s">
        <v>17</v>
      </c>
      <c r="E228" s="84" t="s">
        <v>17</v>
      </c>
      <c r="F228" s="84" t="s">
        <v>17</v>
      </c>
      <c r="G228" s="121" t="s">
        <v>23</v>
      </c>
      <c r="H228" s="83" t="s">
        <v>22</v>
      </c>
      <c r="I228" s="236"/>
      <c r="J228" s="83">
        <v>0.5</v>
      </c>
      <c r="K228" s="171">
        <f t="shared" ref="K228" si="122">V228/2</f>
        <v>3786091.6150000002</v>
      </c>
      <c r="L228" s="83">
        <v>0.5</v>
      </c>
      <c r="M228" s="171">
        <f t="shared" ref="M228" si="123">V228/2</f>
        <v>3786091.6150000002</v>
      </c>
      <c r="N228" s="236"/>
      <c r="O228" s="83" t="s">
        <v>18</v>
      </c>
      <c r="P228" s="83" t="s">
        <v>18</v>
      </c>
      <c r="Q228" s="150" t="s">
        <v>17</v>
      </c>
      <c r="R228" s="151" t="s">
        <v>17</v>
      </c>
      <c r="S228" s="236"/>
      <c r="T228" s="83"/>
      <c r="U228" s="236"/>
      <c r="V228" s="86">
        <f>SUM(W228:AF228)</f>
        <v>7572183.2300000004</v>
      </c>
      <c r="W228" s="151"/>
      <c r="X228" s="151"/>
      <c r="Y228" s="151"/>
      <c r="Z228" s="151"/>
      <c r="AA228" s="151"/>
      <c r="AB228" s="151"/>
      <c r="AC228" s="151"/>
      <c r="AD228" s="151">
        <v>7572183.2300000004</v>
      </c>
      <c r="AE228" s="151"/>
      <c r="AF228" s="151"/>
    </row>
    <row r="229" spans="1:32" s="6" customFormat="1" ht="63" customHeight="1" x14ac:dyDescent="0.55000000000000004">
      <c r="A229" s="7"/>
      <c r="B229" s="7"/>
      <c r="C229" s="7"/>
      <c r="D229" s="7"/>
      <c r="E229" s="7"/>
      <c r="F229" s="7"/>
      <c r="H229" s="8"/>
      <c r="I229" s="199"/>
      <c r="J229" s="149">
        <f t="shared" ref="J229:M229" si="124">SUM(J228)</f>
        <v>0.5</v>
      </c>
      <c r="K229" s="96">
        <f t="shared" si="124"/>
        <v>3786091.6150000002</v>
      </c>
      <c r="L229" s="149">
        <f t="shared" si="124"/>
        <v>0.5</v>
      </c>
      <c r="M229" s="96">
        <f t="shared" si="124"/>
        <v>3786091.6150000002</v>
      </c>
      <c r="N229" s="199"/>
      <c r="O229" s="169"/>
      <c r="P229" s="169"/>
      <c r="Q229" s="172"/>
      <c r="R229" s="169"/>
      <c r="S229" s="199"/>
      <c r="T229" s="8"/>
      <c r="U229" s="199"/>
      <c r="V229" s="96">
        <f t="shared" ref="V229" si="125">SUM(V228)</f>
        <v>7572183.2300000004</v>
      </c>
      <c r="W229" s="96">
        <f t="shared" ref="W229:AF229" si="126">SUM(W228)</f>
        <v>0</v>
      </c>
      <c r="X229" s="96">
        <f t="shared" si="126"/>
        <v>0</v>
      </c>
      <c r="Y229" s="96">
        <f t="shared" si="126"/>
        <v>0</v>
      </c>
      <c r="Z229" s="96">
        <f t="shared" si="126"/>
        <v>0</v>
      </c>
      <c r="AA229" s="96">
        <f t="shared" si="126"/>
        <v>0</v>
      </c>
      <c r="AB229" s="96">
        <f t="shared" si="126"/>
        <v>0</v>
      </c>
      <c r="AC229" s="96">
        <f t="shared" si="126"/>
        <v>0</v>
      </c>
      <c r="AD229" s="96">
        <f t="shared" si="126"/>
        <v>7572183.2300000004</v>
      </c>
      <c r="AE229" s="96">
        <f t="shared" si="126"/>
        <v>0</v>
      </c>
      <c r="AF229" s="96">
        <f t="shared" si="126"/>
        <v>0</v>
      </c>
    </row>
    <row r="230" spans="1:32" s="102" customFormat="1" ht="24" customHeight="1" x14ac:dyDescent="0.55000000000000004">
      <c r="A230" s="90"/>
      <c r="B230" s="97"/>
      <c r="C230" s="97"/>
      <c r="D230" s="97"/>
      <c r="E230" s="97"/>
      <c r="F230" s="97"/>
      <c r="G230" s="7"/>
      <c r="H230" s="11"/>
      <c r="I230" s="147"/>
      <c r="J230" s="11"/>
      <c r="K230" s="11"/>
      <c r="L230" s="11"/>
      <c r="M230" s="11"/>
      <c r="N230" s="147"/>
      <c r="O230" s="98"/>
      <c r="P230" s="98"/>
      <c r="Q230" s="100"/>
      <c r="R230" s="97"/>
      <c r="S230" s="147"/>
      <c r="T230" s="11"/>
      <c r="U230" s="14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</row>
    <row r="231" spans="1:32" s="14" customFormat="1" ht="67.5" customHeight="1" x14ac:dyDescent="0.55000000000000004">
      <c r="A231" s="18"/>
      <c r="B231" s="18"/>
      <c r="C231" s="18"/>
      <c r="D231" s="18"/>
      <c r="E231" s="18"/>
      <c r="F231" s="18"/>
      <c r="G231" s="19"/>
      <c r="H231" s="165"/>
      <c r="I231" s="165"/>
      <c r="J231" s="173">
        <f>J229</f>
        <v>0.5</v>
      </c>
      <c r="K231" s="139">
        <f t="shared" ref="K231:M231" si="127">K229</f>
        <v>3786091.6150000002</v>
      </c>
      <c r="L231" s="173">
        <f t="shared" si="127"/>
        <v>0.5</v>
      </c>
      <c r="M231" s="139">
        <f t="shared" si="127"/>
        <v>3786091.6150000002</v>
      </c>
      <c r="N231" s="165"/>
      <c r="O231" s="295" t="s">
        <v>19</v>
      </c>
      <c r="P231" s="296"/>
      <c r="Q231" s="296"/>
      <c r="R231" s="297"/>
      <c r="S231" s="165"/>
      <c r="T231" s="165"/>
      <c r="U231" s="165"/>
      <c r="V231" s="139">
        <f t="shared" ref="V231" si="128">V229</f>
        <v>7572183.2300000004</v>
      </c>
      <c r="W231" s="139">
        <f t="shared" ref="W231:AF231" si="129">W229</f>
        <v>0</v>
      </c>
      <c r="X231" s="139">
        <f t="shared" si="129"/>
        <v>0</v>
      </c>
      <c r="Y231" s="139">
        <f t="shared" si="129"/>
        <v>0</v>
      </c>
      <c r="Z231" s="139">
        <f t="shared" si="129"/>
        <v>0</v>
      </c>
      <c r="AA231" s="139">
        <f t="shared" si="129"/>
        <v>0</v>
      </c>
      <c r="AB231" s="139">
        <f t="shared" si="129"/>
        <v>0</v>
      </c>
      <c r="AC231" s="139">
        <f t="shared" si="129"/>
        <v>0</v>
      </c>
      <c r="AD231" s="139">
        <f t="shared" si="129"/>
        <v>7572183.2300000004</v>
      </c>
      <c r="AE231" s="139">
        <f t="shared" si="129"/>
        <v>0</v>
      </c>
      <c r="AF231" s="139">
        <f t="shared" si="129"/>
        <v>0</v>
      </c>
    </row>
    <row r="232" spans="1:32" s="6" customFormat="1" ht="27" customHeight="1" x14ac:dyDescent="0.55000000000000004">
      <c r="A232" s="9"/>
      <c r="B232" s="10"/>
      <c r="C232" s="10"/>
      <c r="D232" s="10"/>
      <c r="E232" s="10"/>
      <c r="F232" s="10"/>
      <c r="G232" s="7"/>
      <c r="H232" s="11"/>
      <c r="I232" s="164"/>
      <c r="J232" s="11"/>
      <c r="K232" s="11"/>
      <c r="L232" s="11"/>
      <c r="M232" s="11"/>
      <c r="N232" s="164"/>
      <c r="O232" s="7"/>
      <c r="P232" s="7"/>
      <c r="Q232" s="73"/>
      <c r="R232" s="14"/>
      <c r="S232" s="164"/>
      <c r="T232" s="11"/>
      <c r="U232" s="164"/>
      <c r="V232" s="12"/>
      <c r="W232" s="12"/>
      <c r="X232" s="12"/>
      <c r="Y232" s="12"/>
      <c r="Z232" s="12"/>
      <c r="AA232" s="14"/>
      <c r="AB232" s="14"/>
      <c r="AC232" s="14"/>
      <c r="AD232" s="14"/>
      <c r="AE232" s="12"/>
      <c r="AF232" s="12"/>
    </row>
    <row r="233" spans="1:32" s="102" customFormat="1" ht="42" x14ac:dyDescent="0.55000000000000004">
      <c r="A233" s="9"/>
      <c r="B233" s="10"/>
      <c r="C233" s="10"/>
      <c r="D233" s="10"/>
      <c r="E233" s="10"/>
      <c r="F233" s="10"/>
      <c r="G233" s="7"/>
      <c r="H233" s="11"/>
      <c r="I233" s="164"/>
      <c r="J233" s="11"/>
      <c r="K233" s="11"/>
      <c r="L233" s="11"/>
      <c r="M233" s="11"/>
      <c r="N233" s="164"/>
      <c r="O233" s="15"/>
      <c r="P233" s="7"/>
      <c r="Q233" s="116"/>
      <c r="R233" s="98"/>
      <c r="S233" s="164"/>
      <c r="T233" s="11"/>
      <c r="U233" s="164"/>
      <c r="V233" s="12"/>
      <c r="W233" s="12"/>
      <c r="X233" s="12"/>
      <c r="Y233" s="12"/>
      <c r="Z233" s="12"/>
      <c r="AA233" s="12"/>
      <c r="AB233" s="12"/>
      <c r="AC233" s="12"/>
      <c r="AD233" s="16"/>
      <c r="AE233" s="108"/>
      <c r="AF233" s="12"/>
    </row>
    <row r="234" spans="1:32" s="110" customFormat="1" ht="43.5" customHeight="1" x14ac:dyDescent="0.2">
      <c r="A234" s="207" t="s">
        <v>88</v>
      </c>
      <c r="B234" s="109"/>
      <c r="C234" s="109"/>
      <c r="D234" s="109"/>
      <c r="E234" s="109"/>
      <c r="F234" s="109"/>
      <c r="G234" s="109"/>
      <c r="I234" s="145"/>
      <c r="N234" s="145"/>
      <c r="Q234" s="114"/>
      <c r="R234" s="48"/>
      <c r="S234" s="145"/>
      <c r="U234" s="145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</row>
    <row r="235" spans="1:32" s="6" customFormat="1" ht="158.25" customHeight="1" x14ac:dyDescent="0.45">
      <c r="A235" s="83" t="s">
        <v>310</v>
      </c>
      <c r="B235" s="83"/>
      <c r="C235" s="84"/>
      <c r="D235" s="84" t="s">
        <v>17</v>
      </c>
      <c r="E235" s="84" t="s">
        <v>17</v>
      </c>
      <c r="F235" s="84" t="s">
        <v>17</v>
      </c>
      <c r="G235" s="121" t="s">
        <v>75</v>
      </c>
      <c r="H235" s="83" t="s">
        <v>22</v>
      </c>
      <c r="I235" s="237"/>
      <c r="J235" s="83"/>
      <c r="K235" s="171"/>
      <c r="L235" s="83">
        <v>1</v>
      </c>
      <c r="M235" s="171">
        <f>V235</f>
        <v>1500000</v>
      </c>
      <c r="N235" s="237"/>
      <c r="O235" s="83" t="s">
        <v>18</v>
      </c>
      <c r="P235" s="83" t="s">
        <v>18</v>
      </c>
      <c r="Q235" s="150" t="s">
        <v>17</v>
      </c>
      <c r="R235" s="151" t="s">
        <v>17</v>
      </c>
      <c r="S235" s="237"/>
      <c r="T235" s="255"/>
      <c r="U235" s="237"/>
      <c r="V235" s="86">
        <v>1500000</v>
      </c>
      <c r="W235" s="151"/>
      <c r="X235" s="151"/>
      <c r="Y235" s="151"/>
      <c r="Z235" s="151"/>
      <c r="AA235" s="151">
        <v>1500000</v>
      </c>
      <c r="AB235" s="151"/>
      <c r="AC235" s="151"/>
      <c r="AD235" s="151"/>
      <c r="AE235" s="151"/>
      <c r="AF235" s="151"/>
    </row>
    <row r="236" spans="1:32" s="6" customFormat="1" ht="63" customHeight="1" x14ac:dyDescent="0.55000000000000004">
      <c r="A236" s="7"/>
      <c r="B236" s="7"/>
      <c r="C236" s="7"/>
      <c r="D236" s="7"/>
      <c r="E236" s="7"/>
      <c r="F236" s="7"/>
      <c r="H236" s="8"/>
      <c r="I236" s="199"/>
      <c r="J236" s="149">
        <f t="shared" ref="J236:M236" si="130">SUM(J235)</f>
        <v>0</v>
      </c>
      <c r="K236" s="96">
        <f t="shared" si="130"/>
        <v>0</v>
      </c>
      <c r="L236" s="149">
        <f t="shared" si="130"/>
        <v>1</v>
      </c>
      <c r="M236" s="96">
        <f t="shared" si="130"/>
        <v>1500000</v>
      </c>
      <c r="N236" s="199"/>
      <c r="O236" s="169"/>
      <c r="P236" s="169"/>
      <c r="Q236" s="172"/>
      <c r="R236" s="169"/>
      <c r="S236" s="199"/>
      <c r="T236" s="8"/>
      <c r="U236" s="199"/>
      <c r="V236" s="96">
        <f t="shared" ref="V236" si="131">SUM(V235)</f>
        <v>1500000</v>
      </c>
      <c r="W236" s="96">
        <f t="shared" ref="W236:AF236" si="132">SUM(W235)</f>
        <v>0</v>
      </c>
      <c r="X236" s="96">
        <f t="shared" si="132"/>
        <v>0</v>
      </c>
      <c r="Y236" s="96">
        <f t="shared" si="132"/>
        <v>0</v>
      </c>
      <c r="Z236" s="96">
        <f t="shared" si="132"/>
        <v>0</v>
      </c>
      <c r="AA236" s="96">
        <f t="shared" si="132"/>
        <v>1500000</v>
      </c>
      <c r="AB236" s="96">
        <f t="shared" si="132"/>
        <v>0</v>
      </c>
      <c r="AC236" s="96">
        <f>SUM(AC235)</f>
        <v>0</v>
      </c>
      <c r="AD236" s="96">
        <f>SUM(AD235)</f>
        <v>0</v>
      </c>
      <c r="AE236" s="96">
        <f t="shared" si="132"/>
        <v>0</v>
      </c>
      <c r="AF236" s="96">
        <f t="shared" si="132"/>
        <v>0</v>
      </c>
    </row>
    <row r="237" spans="1:32" s="102" customFormat="1" ht="24" customHeight="1" x14ac:dyDescent="0.55000000000000004">
      <c r="A237" s="90"/>
      <c r="B237" s="97"/>
      <c r="C237" s="97"/>
      <c r="D237" s="97"/>
      <c r="E237" s="97"/>
      <c r="F237" s="97"/>
      <c r="G237" s="7"/>
      <c r="H237" s="11"/>
      <c r="I237" s="147"/>
      <c r="J237" s="98"/>
      <c r="K237" s="147"/>
      <c r="L237" s="98"/>
      <c r="M237" s="147"/>
      <c r="N237" s="147"/>
      <c r="O237" s="98"/>
      <c r="P237" s="98"/>
      <c r="Q237" s="100"/>
      <c r="R237" s="97"/>
      <c r="S237" s="147"/>
      <c r="T237" s="11"/>
      <c r="U237" s="14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</row>
    <row r="238" spans="1:32" s="14" customFormat="1" ht="67.5" customHeight="1" x14ac:dyDescent="0.55000000000000004">
      <c r="A238" s="18"/>
      <c r="B238" s="18"/>
      <c r="C238" s="18"/>
      <c r="D238" s="18"/>
      <c r="E238" s="18"/>
      <c r="F238" s="18"/>
      <c r="G238" s="19"/>
      <c r="H238" s="165"/>
      <c r="I238" s="165"/>
      <c r="J238" s="173">
        <f>J236</f>
        <v>0</v>
      </c>
      <c r="K238" s="139">
        <f t="shared" ref="K238:M238" si="133">K236</f>
        <v>0</v>
      </c>
      <c r="L238" s="173">
        <f t="shared" si="133"/>
        <v>1</v>
      </c>
      <c r="M238" s="139">
        <f t="shared" si="133"/>
        <v>1500000</v>
      </c>
      <c r="N238" s="165"/>
      <c r="O238" s="295" t="s">
        <v>19</v>
      </c>
      <c r="P238" s="296"/>
      <c r="Q238" s="296"/>
      <c r="R238" s="297"/>
      <c r="S238" s="165"/>
      <c r="T238" s="165"/>
      <c r="U238" s="165"/>
      <c r="V238" s="139">
        <f t="shared" ref="V238" si="134">V236</f>
        <v>1500000</v>
      </c>
      <c r="W238" s="139">
        <f t="shared" ref="W238:AF238" si="135">W236</f>
        <v>0</v>
      </c>
      <c r="X238" s="139">
        <f t="shared" si="135"/>
        <v>0</v>
      </c>
      <c r="Y238" s="139">
        <f t="shared" si="135"/>
        <v>0</v>
      </c>
      <c r="Z238" s="139">
        <f t="shared" si="135"/>
        <v>0</v>
      </c>
      <c r="AA238" s="139">
        <f t="shared" si="135"/>
        <v>1500000</v>
      </c>
      <c r="AB238" s="139">
        <f t="shared" si="135"/>
        <v>0</v>
      </c>
      <c r="AC238" s="139">
        <f t="shared" si="135"/>
        <v>0</v>
      </c>
      <c r="AD238" s="139">
        <f t="shared" si="135"/>
        <v>0</v>
      </c>
      <c r="AE238" s="139">
        <f t="shared" si="135"/>
        <v>0</v>
      </c>
      <c r="AF238" s="139">
        <f t="shared" si="135"/>
        <v>0</v>
      </c>
    </row>
    <row r="239" spans="1:32" s="6" customFormat="1" ht="36" customHeight="1" x14ac:dyDescent="0.55000000000000004">
      <c r="A239" s="9"/>
      <c r="B239" s="10"/>
      <c r="C239" s="10"/>
      <c r="D239" s="10"/>
      <c r="E239" s="10"/>
      <c r="F239" s="10"/>
      <c r="G239" s="7"/>
      <c r="H239" s="11"/>
      <c r="I239" s="164"/>
      <c r="J239" s="18"/>
      <c r="K239" s="120"/>
      <c r="L239" s="18"/>
      <c r="M239" s="120"/>
      <c r="N239" s="164"/>
      <c r="O239" s="11"/>
      <c r="P239" s="7"/>
      <c r="Q239" s="15"/>
      <c r="R239" s="13"/>
      <c r="S239" s="164"/>
      <c r="T239" s="11"/>
      <c r="U239" s="164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</row>
    <row r="240" spans="1:32" s="14" customFormat="1" ht="67.5" customHeight="1" x14ac:dyDescent="0.55000000000000004">
      <c r="A240" s="18"/>
      <c r="B240" s="18"/>
      <c r="C240" s="18"/>
      <c r="D240" s="18"/>
      <c r="E240" s="18"/>
      <c r="F240" s="18"/>
      <c r="G240" s="19"/>
      <c r="H240" s="165"/>
      <c r="I240" s="165"/>
      <c r="J240" s="252">
        <f>J238+J231+J224+J217+J203+J175+J166+J157+J137+J129+J109+J102+J93+J81+J60+J53+J37+J12</f>
        <v>65</v>
      </c>
      <c r="K240" s="139">
        <f>K238+K231+K224+K217+K203+K175+K166+K157+K137+K129+K109+K102+K93+K81+K60+K53+K37+K12</f>
        <v>163891775.54829198</v>
      </c>
      <c r="L240" s="252">
        <f>L238+L231+L224+L217+L203+L175+L166+L157+L137+L129+L109+L102+L93+L81+L60+L53+L37+L12</f>
        <v>39</v>
      </c>
      <c r="M240" s="139">
        <f>M238+M231+M224+M217+M203+M175+M166+M157+M137+M129+M109+M102+M93+M81+M60+M53+M37+M12</f>
        <v>129853820.38999999</v>
      </c>
      <c r="N240" s="165"/>
      <c r="O240" s="295" t="s">
        <v>24</v>
      </c>
      <c r="P240" s="296"/>
      <c r="Q240" s="296"/>
      <c r="R240" s="297"/>
      <c r="S240" s="165"/>
      <c r="T240" s="165"/>
      <c r="U240" s="165"/>
      <c r="V240" s="139">
        <f t="shared" ref="V240:AF240" si="136">V238+V231+V224+V217+V203+V175+V166+V157+V137+V129+V109+V102+V93+V81+V60+V53+V37+V12</f>
        <v>293745595.93829197</v>
      </c>
      <c r="W240" s="139">
        <f t="shared" si="136"/>
        <v>107382523.19999999</v>
      </c>
      <c r="X240" s="139">
        <f t="shared" si="136"/>
        <v>84871868.198291987</v>
      </c>
      <c r="Y240" s="139">
        <f t="shared" si="136"/>
        <v>42198856</v>
      </c>
      <c r="Z240" s="139">
        <f t="shared" si="136"/>
        <v>0</v>
      </c>
      <c r="AA240" s="139">
        <f t="shared" si="136"/>
        <v>7000000</v>
      </c>
      <c r="AB240" s="139">
        <f t="shared" si="136"/>
        <v>0</v>
      </c>
      <c r="AC240" s="139">
        <f t="shared" si="136"/>
        <v>15000000</v>
      </c>
      <c r="AD240" s="139">
        <f t="shared" si="136"/>
        <v>37292348.540000007</v>
      </c>
      <c r="AE240" s="139">
        <f t="shared" si="136"/>
        <v>0</v>
      </c>
      <c r="AF240" s="139">
        <f t="shared" si="136"/>
        <v>0</v>
      </c>
    </row>
    <row r="241" spans="1:32" s="6" customFormat="1" ht="57.75" customHeight="1" x14ac:dyDescent="0.55000000000000004">
      <c r="A241" s="14"/>
      <c r="B241" s="14"/>
      <c r="C241" s="18"/>
      <c r="D241" s="18"/>
      <c r="E241" s="18"/>
      <c r="F241" s="18"/>
      <c r="G241" s="19"/>
      <c r="H241" s="20"/>
      <c r="I241" s="164"/>
      <c r="J241" s="20"/>
      <c r="K241" s="164"/>
      <c r="L241" s="20"/>
      <c r="M241" s="164"/>
      <c r="N241" s="164"/>
      <c r="O241" s="19"/>
      <c r="P241" s="19"/>
      <c r="Q241" s="73"/>
      <c r="R241" s="14"/>
      <c r="S241" s="164"/>
      <c r="T241" s="14"/>
      <c r="U241" s="164"/>
      <c r="V241" s="21"/>
      <c r="W241" s="22"/>
      <c r="X241" s="186"/>
      <c r="Y241" s="186">
        <f>Y242-Y240-'PAS_(Social_Gral.)'!Y34</f>
        <v>0</v>
      </c>
      <c r="Z241" s="187"/>
      <c r="AA241" s="187"/>
      <c r="AB241" s="187"/>
      <c r="AC241" s="187"/>
      <c r="AD241" s="187"/>
      <c r="AE241" s="111"/>
      <c r="AF241" s="112"/>
    </row>
    <row r="242" spans="1:32" s="17" customFormat="1" ht="57.75" customHeight="1" x14ac:dyDescent="0.55000000000000004">
      <c r="A242" s="118" t="s">
        <v>25</v>
      </c>
      <c r="B242" s="118"/>
      <c r="C242" s="118"/>
      <c r="D242" s="118"/>
      <c r="E242" s="118"/>
      <c r="F242" s="118"/>
      <c r="G242" s="118"/>
      <c r="H242" s="118"/>
      <c r="I242" s="166"/>
      <c r="J242" s="118"/>
      <c r="K242" s="166"/>
      <c r="L242" s="118"/>
      <c r="M242" s="166"/>
      <c r="N242" s="166"/>
      <c r="O242" s="118"/>
      <c r="P242" s="119"/>
      <c r="Q242" s="74"/>
      <c r="R242" s="25"/>
      <c r="S242" s="166"/>
      <c r="T242" s="25"/>
      <c r="U242" s="166"/>
      <c r="V242" s="181" t="e">
        <f>V240-#REF!</f>
        <v>#REF!</v>
      </c>
      <c r="W242" s="182"/>
      <c r="X242" s="183"/>
      <c r="Y242" s="204">
        <v>43603856</v>
      </c>
      <c r="Z242" s="182"/>
      <c r="AA242" s="138"/>
      <c r="AB242" s="138"/>
      <c r="AC242" s="138"/>
      <c r="AD242" s="262">
        <f>AD228+AD221+AD186</f>
        <v>9576724.3800000008</v>
      </c>
      <c r="AE242" s="138"/>
      <c r="AF242" s="183"/>
    </row>
    <row r="243" spans="1:32" s="6" customFormat="1" ht="150" customHeight="1" x14ac:dyDescent="0.55000000000000004">
      <c r="A243" s="300" t="s">
        <v>233</v>
      </c>
      <c r="B243" s="300"/>
      <c r="C243" s="300"/>
      <c r="D243" s="300"/>
      <c r="E243" s="300"/>
      <c r="F243" s="300"/>
      <c r="G243" s="300"/>
      <c r="H243" s="300"/>
      <c r="I243" s="300"/>
      <c r="J243" s="300"/>
      <c r="K243" s="300"/>
      <c r="L243" s="300"/>
      <c r="M243" s="300"/>
      <c r="N243" s="300"/>
      <c r="O243" s="300"/>
      <c r="P243" s="300"/>
      <c r="Q243" s="300"/>
      <c r="R243" s="22"/>
      <c r="S243" s="22"/>
      <c r="T243" s="22"/>
      <c r="U243" s="22"/>
      <c r="V243" s="184"/>
      <c r="W243" s="184"/>
      <c r="X243" s="184"/>
      <c r="Y243" s="186"/>
      <c r="Z243" s="182"/>
      <c r="AA243" s="185"/>
      <c r="AB243" s="185"/>
      <c r="AC243" s="185"/>
      <c r="AD243" s="263">
        <f>AD240-AD242</f>
        <v>27715624.160000004</v>
      </c>
      <c r="AE243" s="185"/>
      <c r="AF243" s="184"/>
    </row>
    <row r="244" spans="1:32" s="34" customFormat="1" ht="34.5" x14ac:dyDescent="0.4">
      <c r="A244" s="89"/>
      <c r="B244" s="30"/>
      <c r="C244" s="30"/>
      <c r="D244" s="30"/>
      <c r="E244" s="30"/>
      <c r="F244" s="30"/>
      <c r="G244" s="31"/>
      <c r="H244" s="32"/>
      <c r="I244" s="167"/>
      <c r="J244" s="159"/>
      <c r="K244" s="167"/>
      <c r="L244" s="159"/>
      <c r="M244" s="167"/>
      <c r="N244" s="167"/>
      <c r="O244" s="31"/>
      <c r="P244" s="31"/>
      <c r="Q244" s="75"/>
      <c r="R244" s="33"/>
      <c r="S244" s="167"/>
      <c r="T244" s="33"/>
      <c r="U244" s="167"/>
      <c r="V244" s="205"/>
      <c r="W244" s="205"/>
      <c r="X244" s="205"/>
      <c r="Y244" s="205"/>
      <c r="Z244" s="182"/>
      <c r="AA244" s="205"/>
      <c r="AB244" s="205"/>
      <c r="AC244" s="205"/>
      <c r="AD244" s="205"/>
      <c r="AE244" s="33"/>
      <c r="AF244" s="33"/>
    </row>
    <row r="245" spans="1:32" s="34" customFormat="1" ht="44.25" x14ac:dyDescent="0.4">
      <c r="A245" s="89"/>
      <c r="B245" s="30"/>
      <c r="C245" s="30"/>
      <c r="D245" s="30"/>
      <c r="E245" s="30"/>
      <c r="F245" s="30"/>
      <c r="G245" s="31"/>
      <c r="H245" s="32"/>
      <c r="I245" s="167"/>
      <c r="J245" s="159"/>
      <c r="K245" s="167"/>
      <c r="L245" s="159"/>
      <c r="M245" s="167"/>
      <c r="N245" s="167"/>
      <c r="O245" s="31"/>
      <c r="P245" s="31"/>
      <c r="Q245" s="75"/>
      <c r="R245" s="33"/>
      <c r="S245" s="167"/>
      <c r="T245" s="33"/>
      <c r="U245" s="167"/>
      <c r="V245" s="205"/>
      <c r="W245" s="205"/>
      <c r="X245" s="205"/>
      <c r="Y245" s="205"/>
      <c r="Z245" s="206"/>
      <c r="AA245" s="205"/>
      <c r="AB245" s="205"/>
      <c r="AC245" s="205"/>
      <c r="AD245" s="264">
        <v>27715624.16</v>
      </c>
      <c r="AE245" s="33"/>
      <c r="AF245" s="33"/>
    </row>
    <row r="246" spans="1:32" s="34" customFormat="1" ht="30" x14ac:dyDescent="0.4">
      <c r="A246" s="89"/>
      <c r="B246" s="30"/>
      <c r="C246" s="30"/>
      <c r="D246" s="30"/>
      <c r="E246" s="30"/>
      <c r="F246" s="30"/>
      <c r="G246" s="31"/>
      <c r="H246" s="32"/>
      <c r="I246" s="167"/>
      <c r="J246" s="159"/>
      <c r="K246" s="167"/>
      <c r="L246" s="159"/>
      <c r="M246" s="167"/>
      <c r="N246" s="167"/>
      <c r="O246" s="31"/>
      <c r="P246" s="31"/>
      <c r="Q246" s="75"/>
      <c r="R246" s="33"/>
      <c r="S246" s="167"/>
      <c r="T246" s="33"/>
      <c r="U246" s="167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33"/>
      <c r="AF246" s="33"/>
    </row>
    <row r="247" spans="1:32" s="34" customFormat="1" ht="40.5" x14ac:dyDescent="0.4">
      <c r="A247" s="89"/>
      <c r="B247" s="30"/>
      <c r="C247" s="30"/>
      <c r="D247" s="30"/>
      <c r="E247" s="30"/>
      <c r="F247" s="30"/>
      <c r="G247" s="31"/>
      <c r="H247" s="32"/>
      <c r="I247" s="167"/>
      <c r="J247" s="159"/>
      <c r="K247" s="167"/>
      <c r="L247" s="159"/>
      <c r="M247" s="167"/>
      <c r="N247" s="167"/>
      <c r="O247" s="31"/>
      <c r="P247" s="31"/>
      <c r="Q247" s="75"/>
      <c r="R247" s="33"/>
      <c r="S247" s="167"/>
      <c r="T247" s="33"/>
      <c r="U247" s="167"/>
      <c r="V247" s="205"/>
      <c r="W247" s="205"/>
      <c r="X247" s="205"/>
      <c r="Y247" s="205"/>
      <c r="Z247" s="205"/>
      <c r="AA247" s="205"/>
      <c r="AB247" s="205"/>
      <c r="AC247" s="205"/>
      <c r="AD247" s="265">
        <f>AD245-AD243</f>
        <v>0</v>
      </c>
      <c r="AE247" s="33"/>
      <c r="AF247" s="33"/>
    </row>
    <row r="248" spans="1:32" s="34" customFormat="1" ht="30" x14ac:dyDescent="0.4">
      <c r="A248" s="29"/>
      <c r="B248" s="30"/>
      <c r="C248" s="30"/>
      <c r="D248" s="30"/>
      <c r="E248" s="30"/>
      <c r="F248" s="30"/>
      <c r="G248" s="31"/>
      <c r="H248" s="32"/>
      <c r="I248" s="167"/>
      <c r="J248" s="159"/>
      <c r="K248" s="167"/>
      <c r="L248" s="159"/>
      <c r="M248" s="167"/>
      <c r="N248" s="167"/>
      <c r="O248" s="31"/>
      <c r="P248" s="31"/>
      <c r="Q248" s="75"/>
      <c r="R248" s="33"/>
      <c r="S248" s="167"/>
      <c r="T248" s="33"/>
      <c r="U248" s="167"/>
      <c r="V248" s="205"/>
      <c r="W248" s="205"/>
      <c r="X248" s="205"/>
      <c r="Y248" s="205"/>
      <c r="Z248" s="205"/>
      <c r="AA248" s="205"/>
      <c r="AB248" s="205"/>
      <c r="AC248" s="205"/>
      <c r="AD248" s="205"/>
      <c r="AE248" s="33"/>
      <c r="AF248" s="33"/>
    </row>
    <row r="249" spans="1:32" s="34" customFormat="1" ht="30" x14ac:dyDescent="0.4">
      <c r="A249" s="29"/>
      <c r="B249" s="30"/>
      <c r="C249" s="30"/>
      <c r="D249" s="30"/>
      <c r="E249" s="30"/>
      <c r="F249" s="30"/>
      <c r="G249" s="31"/>
      <c r="H249" s="32"/>
      <c r="I249" s="167"/>
      <c r="J249" s="159"/>
      <c r="K249" s="167"/>
      <c r="L249" s="159"/>
      <c r="M249" s="167"/>
      <c r="N249" s="167"/>
      <c r="O249" s="31"/>
      <c r="P249" s="31"/>
      <c r="Q249" s="75"/>
      <c r="R249" s="33"/>
      <c r="S249" s="167"/>
      <c r="T249" s="33"/>
      <c r="U249" s="167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</row>
    <row r="250" spans="1:32" s="34" customFormat="1" ht="30" x14ac:dyDescent="0.4">
      <c r="A250" s="29"/>
      <c r="B250" s="30"/>
      <c r="C250" s="30"/>
      <c r="D250" s="30"/>
      <c r="E250" s="30"/>
      <c r="F250" s="30"/>
      <c r="G250" s="31"/>
      <c r="H250" s="32"/>
      <c r="I250" s="167"/>
      <c r="J250" s="159"/>
      <c r="K250" s="167"/>
      <c r="L250" s="159"/>
      <c r="M250" s="167"/>
      <c r="N250" s="167"/>
      <c r="O250" s="31"/>
      <c r="P250" s="31"/>
      <c r="Q250" s="75"/>
      <c r="R250" s="33"/>
      <c r="S250" s="167"/>
      <c r="T250" s="33"/>
      <c r="U250" s="167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</row>
    <row r="251" spans="1:32" s="34" customFormat="1" ht="30" x14ac:dyDescent="0.4">
      <c r="A251" s="29"/>
      <c r="B251" s="30"/>
      <c r="C251" s="30"/>
      <c r="D251" s="30"/>
      <c r="E251" s="30"/>
      <c r="F251" s="30"/>
      <c r="G251" s="31"/>
      <c r="H251" s="32"/>
      <c r="I251" s="167"/>
      <c r="J251" s="159"/>
      <c r="K251" s="167"/>
      <c r="L251" s="159"/>
      <c r="M251" s="167"/>
      <c r="N251" s="167"/>
      <c r="O251" s="31"/>
      <c r="P251" s="31"/>
      <c r="Q251" s="75"/>
      <c r="R251" s="33"/>
      <c r="S251" s="167"/>
      <c r="T251" s="33"/>
      <c r="U251" s="167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</row>
    <row r="252" spans="1:32" s="34" customFormat="1" ht="30" x14ac:dyDescent="0.4">
      <c r="A252" s="29"/>
      <c r="B252" s="30"/>
      <c r="C252" s="30"/>
      <c r="D252" s="30"/>
      <c r="E252" s="30"/>
      <c r="F252" s="30"/>
      <c r="G252" s="31"/>
      <c r="H252" s="32"/>
      <c r="I252" s="167"/>
      <c r="J252" s="159"/>
      <c r="K252" s="167"/>
      <c r="L252" s="159"/>
      <c r="M252" s="167"/>
      <c r="N252" s="167"/>
      <c r="O252" s="31"/>
      <c r="P252" s="31"/>
      <c r="Q252" s="75"/>
      <c r="R252" s="33"/>
      <c r="S252" s="167"/>
      <c r="T252" s="33"/>
      <c r="U252" s="167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</row>
    <row r="253" spans="1:32" s="34" customFormat="1" ht="30" x14ac:dyDescent="0.4">
      <c r="A253" s="29"/>
      <c r="B253" s="30"/>
      <c r="C253" s="30"/>
      <c r="D253" s="30"/>
      <c r="E253" s="30"/>
      <c r="F253" s="30"/>
      <c r="G253" s="31"/>
      <c r="H253" s="32"/>
      <c r="I253" s="167"/>
      <c r="J253" s="159"/>
      <c r="K253" s="167"/>
      <c r="L253" s="159"/>
      <c r="M253" s="167"/>
      <c r="N253" s="167"/>
      <c r="O253" s="31"/>
      <c r="P253" s="31"/>
      <c r="Q253" s="75"/>
      <c r="R253" s="33"/>
      <c r="S253" s="167"/>
      <c r="T253" s="33"/>
      <c r="U253" s="167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</row>
    <row r="254" spans="1:32" s="34" customFormat="1" ht="30" x14ac:dyDescent="0.4">
      <c r="A254" s="29"/>
      <c r="B254" s="30"/>
      <c r="C254" s="30"/>
      <c r="D254" s="30"/>
      <c r="E254" s="30"/>
      <c r="F254" s="30"/>
      <c r="G254" s="31"/>
      <c r="H254" s="32"/>
      <c r="I254" s="167"/>
      <c r="J254" s="159"/>
      <c r="K254" s="167"/>
      <c r="L254" s="159"/>
      <c r="M254" s="167"/>
      <c r="N254" s="167"/>
      <c r="O254" s="31"/>
      <c r="P254" s="31"/>
      <c r="Q254" s="75"/>
      <c r="R254" s="33"/>
      <c r="S254" s="167"/>
      <c r="T254" s="33"/>
      <c r="U254" s="167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</row>
    <row r="255" spans="1:32" s="34" customFormat="1" ht="30" x14ac:dyDescent="0.4">
      <c r="A255" s="29"/>
      <c r="B255" s="30"/>
      <c r="C255" s="30"/>
      <c r="D255" s="30"/>
      <c r="E255" s="30"/>
      <c r="F255" s="30"/>
      <c r="G255" s="31"/>
      <c r="H255" s="32"/>
      <c r="I255" s="167"/>
      <c r="J255" s="159"/>
      <c r="K255" s="167"/>
      <c r="L255" s="159"/>
      <c r="M255" s="167"/>
      <c r="N255" s="167"/>
      <c r="O255" s="31"/>
      <c r="P255" s="31"/>
      <c r="Q255" s="75"/>
      <c r="R255" s="33"/>
      <c r="S255" s="167"/>
      <c r="T255" s="33"/>
      <c r="U255" s="167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</row>
    <row r="256" spans="1:32" s="34" customFormat="1" ht="30" x14ac:dyDescent="0.4">
      <c r="A256" s="29"/>
      <c r="B256" s="30"/>
      <c r="C256" s="30"/>
      <c r="D256" s="30"/>
      <c r="E256" s="30"/>
      <c r="F256" s="30"/>
      <c r="G256" s="31"/>
      <c r="H256" s="32"/>
      <c r="I256" s="167"/>
      <c r="J256" s="159"/>
      <c r="K256" s="167"/>
      <c r="L256" s="159"/>
      <c r="M256" s="167"/>
      <c r="N256" s="167"/>
      <c r="O256" s="31"/>
      <c r="P256" s="31"/>
      <c r="Q256" s="75"/>
      <c r="R256" s="33"/>
      <c r="S256" s="167"/>
      <c r="T256" s="33"/>
      <c r="U256" s="167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</row>
    <row r="257" spans="1:32" s="34" customFormat="1" ht="30" x14ac:dyDescent="0.4">
      <c r="A257" s="29"/>
      <c r="B257" s="30"/>
      <c r="C257" s="30"/>
      <c r="D257" s="30"/>
      <c r="E257" s="30"/>
      <c r="F257" s="30"/>
      <c r="G257" s="31"/>
      <c r="H257" s="32"/>
      <c r="I257" s="167"/>
      <c r="J257" s="159"/>
      <c r="K257" s="167"/>
      <c r="L257" s="159"/>
      <c r="M257" s="167"/>
      <c r="N257" s="167"/>
      <c r="O257" s="31"/>
      <c r="P257" s="31"/>
      <c r="Q257" s="75"/>
      <c r="R257" s="33"/>
      <c r="S257" s="167"/>
      <c r="T257" s="33"/>
      <c r="U257" s="167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</row>
    <row r="258" spans="1:32" s="34" customFormat="1" ht="30" x14ac:dyDescent="0.4">
      <c r="A258" s="29"/>
      <c r="B258" s="30"/>
      <c r="C258" s="30"/>
      <c r="D258" s="30"/>
      <c r="E258" s="30"/>
      <c r="F258" s="30"/>
      <c r="G258" s="31"/>
      <c r="H258" s="32"/>
      <c r="I258" s="167"/>
      <c r="J258" s="159"/>
      <c r="K258" s="167"/>
      <c r="L258" s="159"/>
      <c r="M258" s="167"/>
      <c r="N258" s="167"/>
      <c r="O258" s="31"/>
      <c r="P258" s="31"/>
      <c r="Q258" s="75"/>
      <c r="R258" s="33"/>
      <c r="S258" s="167"/>
      <c r="T258" s="33"/>
      <c r="U258" s="167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</row>
    <row r="259" spans="1:32" s="34" customFormat="1" ht="30" x14ac:dyDescent="0.4">
      <c r="A259" s="29"/>
      <c r="B259" s="30"/>
      <c r="C259" s="30"/>
      <c r="D259" s="30"/>
      <c r="E259" s="30"/>
      <c r="F259" s="30"/>
      <c r="G259" s="31"/>
      <c r="H259" s="32"/>
      <c r="I259" s="167"/>
      <c r="J259" s="159"/>
      <c r="K259" s="167"/>
      <c r="L259" s="159"/>
      <c r="M259" s="167"/>
      <c r="N259" s="167"/>
      <c r="O259" s="31"/>
      <c r="P259" s="31"/>
      <c r="Q259" s="75"/>
      <c r="R259" s="33"/>
      <c r="S259" s="167"/>
      <c r="T259" s="33"/>
      <c r="U259" s="167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</row>
    <row r="260" spans="1:32" s="34" customFormat="1" ht="30" x14ac:dyDescent="0.4">
      <c r="A260" s="29"/>
      <c r="B260" s="30"/>
      <c r="C260" s="30"/>
      <c r="D260" s="30"/>
      <c r="E260" s="30"/>
      <c r="F260" s="30"/>
      <c r="G260" s="31"/>
      <c r="H260" s="32"/>
      <c r="I260" s="167"/>
      <c r="J260" s="159"/>
      <c r="K260" s="167"/>
      <c r="L260" s="159"/>
      <c r="M260" s="167"/>
      <c r="N260" s="167"/>
      <c r="O260" s="31"/>
      <c r="P260" s="31"/>
      <c r="Q260" s="76"/>
      <c r="S260" s="167"/>
      <c r="U260" s="167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</row>
    <row r="261" spans="1:32" s="34" customFormat="1" ht="30" x14ac:dyDescent="0.4">
      <c r="A261" s="29"/>
      <c r="B261" s="30"/>
      <c r="C261" s="30"/>
      <c r="D261" s="30"/>
      <c r="E261" s="30"/>
      <c r="F261" s="30"/>
      <c r="G261" s="31"/>
      <c r="H261" s="32"/>
      <c r="I261" s="167"/>
      <c r="J261" s="159"/>
      <c r="K261" s="167"/>
      <c r="L261" s="159"/>
      <c r="M261" s="167"/>
      <c r="N261" s="167"/>
      <c r="O261" s="31"/>
      <c r="P261" s="31"/>
      <c r="Q261" s="77"/>
      <c r="R261" s="35"/>
      <c r="S261" s="167"/>
      <c r="T261" s="35"/>
      <c r="U261" s="167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</row>
    <row r="262" spans="1:32" x14ac:dyDescent="0.2">
      <c r="Q262" s="78"/>
      <c r="R262" s="40"/>
      <c r="T262" s="40"/>
    </row>
    <row r="263" spans="1:32" x14ac:dyDescent="0.2">
      <c r="Q263" s="78"/>
      <c r="R263" s="40"/>
      <c r="T263" s="40"/>
    </row>
    <row r="264" spans="1:32" x14ac:dyDescent="0.2">
      <c r="Q264" s="43"/>
      <c r="R264" s="43"/>
      <c r="T264" s="43"/>
    </row>
    <row r="266" spans="1:32" x14ac:dyDescent="0.2">
      <c r="Q266" s="78"/>
      <c r="R266" s="40"/>
      <c r="T266" s="40"/>
    </row>
    <row r="267" spans="1:32" s="45" customFormat="1" x14ac:dyDescent="0.35">
      <c r="A267" s="36"/>
      <c r="B267" s="37"/>
      <c r="C267" s="37"/>
      <c r="D267" s="37"/>
      <c r="E267" s="37"/>
      <c r="F267" s="37"/>
      <c r="G267" s="38"/>
      <c r="H267" s="39"/>
      <c r="I267" s="168"/>
      <c r="J267" s="160"/>
      <c r="K267" s="168"/>
      <c r="L267" s="160"/>
      <c r="M267" s="168"/>
      <c r="N267" s="168"/>
      <c r="O267" s="38"/>
      <c r="P267" s="38"/>
      <c r="Q267" s="79"/>
      <c r="R267" s="44"/>
      <c r="S267" s="168"/>
      <c r="T267" s="44"/>
      <c r="U267" s="168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</row>
    <row r="268" spans="1:32" s="45" customFormat="1" x14ac:dyDescent="0.35">
      <c r="A268" s="36"/>
      <c r="B268" s="37"/>
      <c r="C268" s="37"/>
      <c r="D268" s="37"/>
      <c r="E268" s="37"/>
      <c r="F268" s="37"/>
      <c r="G268" s="38"/>
      <c r="H268" s="39"/>
      <c r="I268" s="168"/>
      <c r="J268" s="160"/>
      <c r="K268" s="168"/>
      <c r="L268" s="160"/>
      <c r="M268" s="168"/>
      <c r="N268" s="168"/>
      <c r="O268" s="38"/>
      <c r="P268" s="38"/>
      <c r="Q268" s="80"/>
      <c r="R268" s="46"/>
      <c r="S268" s="168"/>
      <c r="T268" s="46"/>
      <c r="U268" s="168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</row>
    <row r="269" spans="1:32" s="45" customFormat="1" x14ac:dyDescent="0.35">
      <c r="A269" s="36"/>
      <c r="B269" s="37"/>
      <c r="C269" s="37"/>
      <c r="D269" s="37"/>
      <c r="E269" s="37"/>
      <c r="F269" s="37"/>
      <c r="G269" s="38"/>
      <c r="H269" s="39"/>
      <c r="I269" s="168"/>
      <c r="J269" s="160"/>
      <c r="K269" s="168"/>
      <c r="L269" s="160"/>
      <c r="M269" s="168"/>
      <c r="N269" s="168"/>
      <c r="O269" s="38"/>
      <c r="P269" s="38"/>
      <c r="Q269" s="79"/>
      <c r="R269" s="44"/>
      <c r="S269" s="168"/>
      <c r="T269" s="44"/>
      <c r="U269" s="168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</row>
  </sheetData>
  <mergeCells count="48">
    <mergeCell ref="A243:Q243"/>
    <mergeCell ref="Q5:Q6"/>
    <mergeCell ref="O37:R37"/>
    <mergeCell ref="O129:R129"/>
    <mergeCell ref="O109:R109"/>
    <mergeCell ref="O53:R53"/>
    <mergeCell ref="O217:R217"/>
    <mergeCell ref="O175:R175"/>
    <mergeCell ref="O12:R12"/>
    <mergeCell ref="O81:R81"/>
    <mergeCell ref="O45:R45"/>
    <mergeCell ref="O238:R238"/>
    <mergeCell ref="O166:R166"/>
    <mergeCell ref="O60:R60"/>
    <mergeCell ref="O137:R137"/>
    <mergeCell ref="O231:R231"/>
    <mergeCell ref="O157:R157"/>
    <mergeCell ref="O240:R240"/>
    <mergeCell ref="O224:R224"/>
    <mergeCell ref="O203:R203"/>
    <mergeCell ref="O102:R102"/>
    <mergeCell ref="O93:R93"/>
    <mergeCell ref="AE1:AF1"/>
    <mergeCell ref="AE2:AF2"/>
    <mergeCell ref="AE3:AF3"/>
    <mergeCell ref="Q1:AD3"/>
    <mergeCell ref="Y5:AB5"/>
    <mergeCell ref="W4:AF4"/>
    <mergeCell ref="V5:V6"/>
    <mergeCell ref="AC5:AE5"/>
    <mergeCell ref="T5:T6"/>
    <mergeCell ref="R5:R6"/>
    <mergeCell ref="F1:P3"/>
    <mergeCell ref="A4:H4"/>
    <mergeCell ref="H5:H6"/>
    <mergeCell ref="O5:O6"/>
    <mergeCell ref="D5:D6"/>
    <mergeCell ref="E5:E6"/>
    <mergeCell ref="A5:A6"/>
    <mergeCell ref="B5:B6"/>
    <mergeCell ref="F5:F6"/>
    <mergeCell ref="G5:G6"/>
    <mergeCell ref="P5:P6"/>
    <mergeCell ref="C5:C6"/>
    <mergeCell ref="J5:J6"/>
    <mergeCell ref="K5:K6"/>
    <mergeCell ref="L5:L6"/>
    <mergeCell ref="M5:M6"/>
  </mergeCells>
  <hyperlinks>
    <hyperlink ref="G221" location="'Estudios y Proyectos'!A1" display="Estudios y proyectos" xr:uid="{00000000-0004-0000-0000-000000000000}"/>
  </hyperlinks>
  <printOptions horizontalCentered="1"/>
  <pageMargins left="0.62992125984251968" right="0.62992125984251968" top="0.94488188976377963" bottom="0.74803149606299213" header="0" footer="0"/>
  <pageSetup paperSize="17" scale="16" orientation="landscape" r:id="rId1"/>
  <headerFooter>
    <oddFooter>&amp;L&amp;36Elaboró: Dirección General de Obra Pública.&amp;C&amp;36* Este programa esta sujeto a cambios derivados de proyectos ejecutivos, presupuestos y disponibilidad presupuestal ; así como observaciones de instancias revisoras.&amp;R&amp;48&amp;P</oddFooter>
  </headerFooter>
  <rowBreaks count="4" manualBreakCount="4">
    <brk id="30" max="47" man="1"/>
    <brk id="71" max="47" man="1"/>
    <brk id="104" max="47" man="1"/>
    <brk id="144" max="4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K63"/>
  <sheetViews>
    <sheetView view="pageBreakPreview" topLeftCell="A4" zoomScale="20" zoomScaleNormal="50" zoomScaleSheetLayoutView="20" zoomScalePageLayoutView="50" workbookViewId="0">
      <pane xSplit="22" ySplit="3" topLeftCell="W7" activePane="bottomRight" state="frozen"/>
      <selection activeCell="A4" sqref="A4"/>
      <selection pane="topRight" activeCell="W4" sqref="W4"/>
      <selection pane="bottomLeft" activeCell="A7" sqref="A7"/>
      <selection pane="bottomRight" activeCell="E34" sqref="E34"/>
    </sheetView>
  </sheetViews>
  <sheetFormatPr baseColWidth="10" defaultColWidth="11.42578125" defaultRowHeight="23.25" x14ac:dyDescent="0.35"/>
  <cols>
    <col min="1" max="1" width="41.140625" style="36" customWidth="1"/>
    <col min="2" max="3" width="16" style="37" customWidth="1"/>
    <col min="4" max="4" width="52.28515625" style="37" customWidth="1"/>
    <col min="5" max="5" width="51.7109375" style="37" customWidth="1"/>
    <col min="6" max="6" width="52.28515625" style="37" customWidth="1"/>
    <col min="7" max="7" width="111.28515625" style="38" customWidth="1"/>
    <col min="8" max="8" width="47.28515625" style="39" customWidth="1"/>
    <col min="9" max="9" width="4.7109375" style="160" hidden="1" customWidth="1"/>
    <col min="10" max="10" width="26.140625" style="160" hidden="1" customWidth="1"/>
    <col min="11" max="11" width="61.85546875" style="160" hidden="1" customWidth="1"/>
    <col min="12" max="12" width="26.140625" style="160" hidden="1" customWidth="1"/>
    <col min="13" max="13" width="61.85546875" style="160" hidden="1" customWidth="1"/>
    <col min="14" max="14" width="4.7109375" style="160" hidden="1" customWidth="1"/>
    <col min="15" max="16" width="47.28515625" style="38" customWidth="1"/>
    <col min="17" max="17" width="43.42578125" style="47" customWidth="1"/>
    <col min="18" max="18" width="52.85546875" style="47" customWidth="1"/>
    <col min="19" max="19" width="4.7109375" style="160" hidden="1" customWidth="1"/>
    <col min="20" max="20" width="37.42578125" style="47" hidden="1" customWidth="1"/>
    <col min="21" max="21" width="4.7109375" style="160" hidden="1" customWidth="1"/>
    <col min="22" max="22" width="69.85546875" style="41" customWidth="1"/>
    <col min="23" max="25" width="69.85546875" style="42" customWidth="1"/>
    <col min="26" max="26" width="69.85546875" style="42" hidden="1" customWidth="1"/>
    <col min="27" max="27" width="69.85546875" style="42" customWidth="1"/>
    <col min="28" max="28" width="69.85546875" style="42" hidden="1" customWidth="1"/>
    <col min="29" max="30" width="69.85546875" style="42" customWidth="1"/>
    <col min="31" max="31" width="69.85546875" style="42" hidden="1" customWidth="1"/>
    <col min="32" max="32" width="69.85546875" style="42" customWidth="1"/>
    <col min="33" max="33" width="11.42578125" style="1"/>
    <col min="34" max="37" width="61.85546875" style="160" customWidth="1"/>
    <col min="38" max="16384" width="11.42578125" style="1"/>
  </cols>
  <sheetData>
    <row r="1" spans="1:37" s="215" customFormat="1" ht="144" customHeight="1" x14ac:dyDescent="0.2">
      <c r="A1" s="213"/>
      <c r="B1" s="214"/>
      <c r="C1" s="214"/>
      <c r="D1" s="214"/>
      <c r="E1" s="214"/>
      <c r="F1" s="302" t="s">
        <v>147</v>
      </c>
      <c r="G1" s="302"/>
      <c r="H1" s="302"/>
      <c r="I1" s="302"/>
      <c r="J1" s="302"/>
      <c r="K1" s="302"/>
      <c r="L1" s="302"/>
      <c r="M1" s="302"/>
      <c r="N1" s="302"/>
      <c r="O1" s="302"/>
      <c r="P1" s="303"/>
      <c r="Q1" s="278" t="s">
        <v>148</v>
      </c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2"/>
      <c r="AF1" s="273"/>
    </row>
    <row r="2" spans="1:37" s="215" customFormat="1" ht="144" customHeight="1" x14ac:dyDescent="0.2">
      <c r="A2" s="220"/>
      <c r="B2" s="217"/>
      <c r="C2" s="217"/>
      <c r="D2" s="217"/>
      <c r="E2" s="217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5"/>
      <c r="Q2" s="280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74" t="s">
        <v>152</v>
      </c>
      <c r="AF2" s="275"/>
    </row>
    <row r="3" spans="1:37" s="215" customFormat="1" ht="144" customHeight="1" x14ac:dyDescent="0.2">
      <c r="A3" s="221"/>
      <c r="B3" s="219"/>
      <c r="C3" s="219"/>
      <c r="D3" s="219"/>
      <c r="E3" s="219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7"/>
      <c r="Q3" s="282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76">
        <f ca="1">TODAY()</f>
        <v>43565</v>
      </c>
      <c r="AF3" s="277"/>
    </row>
    <row r="4" spans="1:37" s="143" customFormat="1" ht="114" customHeight="1" x14ac:dyDescent="0.2">
      <c r="A4" s="308" t="s">
        <v>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  <c r="S4" s="261"/>
      <c r="T4" s="142"/>
      <c r="U4" s="261"/>
      <c r="V4" s="226" t="s">
        <v>2</v>
      </c>
      <c r="W4" s="311" t="s">
        <v>150</v>
      </c>
      <c r="X4" s="311"/>
      <c r="Y4" s="311"/>
      <c r="Z4" s="311"/>
      <c r="AA4" s="311"/>
      <c r="AB4" s="311"/>
      <c r="AC4" s="311"/>
      <c r="AD4" s="311"/>
      <c r="AE4" s="311"/>
      <c r="AF4" s="312"/>
    </row>
    <row r="5" spans="1:37" s="88" customFormat="1" ht="90.75" customHeight="1" x14ac:dyDescent="0.2">
      <c r="A5" s="270" t="s">
        <v>336</v>
      </c>
      <c r="B5" s="270" t="s">
        <v>3</v>
      </c>
      <c r="C5" s="270" t="s">
        <v>4</v>
      </c>
      <c r="D5" s="270" t="s">
        <v>5</v>
      </c>
      <c r="E5" s="270" t="s">
        <v>67</v>
      </c>
      <c r="F5" s="270" t="s">
        <v>68</v>
      </c>
      <c r="G5" s="270" t="s">
        <v>6</v>
      </c>
      <c r="H5" s="270" t="s">
        <v>7</v>
      </c>
      <c r="I5" s="152"/>
      <c r="J5" s="293" t="s">
        <v>52</v>
      </c>
      <c r="K5" s="298" t="s">
        <v>50</v>
      </c>
      <c r="L5" s="293" t="s">
        <v>52</v>
      </c>
      <c r="M5" s="298" t="s">
        <v>51</v>
      </c>
      <c r="N5" s="152"/>
      <c r="O5" s="270" t="s">
        <v>8</v>
      </c>
      <c r="P5" s="270" t="s">
        <v>9</v>
      </c>
      <c r="Q5" s="270" t="s">
        <v>1</v>
      </c>
      <c r="R5" s="270" t="s">
        <v>10</v>
      </c>
      <c r="S5" s="152"/>
      <c r="T5" s="293" t="s">
        <v>229</v>
      </c>
      <c r="U5" s="152"/>
      <c r="V5" s="288" t="s">
        <v>11</v>
      </c>
      <c r="W5" s="190" t="s">
        <v>47</v>
      </c>
      <c r="X5" s="189" t="s">
        <v>48</v>
      </c>
      <c r="Y5" s="284" t="s">
        <v>12</v>
      </c>
      <c r="Z5" s="285"/>
      <c r="AA5" s="285"/>
      <c r="AB5" s="286"/>
      <c r="AC5" s="290" t="s">
        <v>49</v>
      </c>
      <c r="AD5" s="291"/>
      <c r="AE5" s="292"/>
      <c r="AF5" s="190" t="s">
        <v>151</v>
      </c>
      <c r="AH5" s="298" t="s">
        <v>47</v>
      </c>
      <c r="AI5" s="298" t="s">
        <v>231</v>
      </c>
      <c r="AJ5" s="298" t="s">
        <v>49</v>
      </c>
      <c r="AK5" s="298" t="s">
        <v>16</v>
      </c>
    </row>
    <row r="6" spans="1:37" s="87" customFormat="1" ht="318.75" customHeight="1" x14ac:dyDescent="0.55000000000000004">
      <c r="A6" s="271"/>
      <c r="B6" s="271"/>
      <c r="C6" s="271"/>
      <c r="D6" s="271" t="s">
        <v>5</v>
      </c>
      <c r="E6" s="271" t="s">
        <v>13</v>
      </c>
      <c r="F6" s="271" t="s">
        <v>14</v>
      </c>
      <c r="G6" s="271"/>
      <c r="H6" s="271"/>
      <c r="I6" s="152"/>
      <c r="J6" s="294"/>
      <c r="K6" s="299"/>
      <c r="L6" s="294"/>
      <c r="M6" s="299"/>
      <c r="N6" s="152"/>
      <c r="O6" s="271"/>
      <c r="P6" s="271"/>
      <c r="Q6" s="271"/>
      <c r="R6" s="271" t="s">
        <v>15</v>
      </c>
      <c r="S6" s="152"/>
      <c r="T6" s="294"/>
      <c r="U6" s="152"/>
      <c r="V6" s="289"/>
      <c r="W6" s="140" t="s">
        <v>71</v>
      </c>
      <c r="X6" s="91" t="s">
        <v>72</v>
      </c>
      <c r="Y6" s="140" t="s">
        <v>143</v>
      </c>
      <c r="Z6" s="140" t="s">
        <v>144</v>
      </c>
      <c r="AA6" s="140" t="s">
        <v>145</v>
      </c>
      <c r="AB6" s="140" t="s">
        <v>73</v>
      </c>
      <c r="AC6" s="91" t="s">
        <v>188</v>
      </c>
      <c r="AD6" s="91" t="s">
        <v>337</v>
      </c>
      <c r="AE6" s="200" t="s">
        <v>84</v>
      </c>
      <c r="AF6" s="91" t="s">
        <v>74</v>
      </c>
      <c r="AH6" s="299"/>
      <c r="AI6" s="299"/>
      <c r="AJ6" s="299"/>
      <c r="AK6" s="299"/>
    </row>
    <row r="7" spans="1:37" s="14" customFormat="1" ht="23.25" customHeight="1" x14ac:dyDescent="0.55000000000000004">
      <c r="A7" s="90"/>
      <c r="B7" s="18"/>
      <c r="C7" s="18"/>
      <c r="D7" s="18"/>
      <c r="E7" s="18"/>
      <c r="F7" s="18"/>
      <c r="G7" s="19"/>
      <c r="H7" s="20"/>
      <c r="I7" s="20"/>
      <c r="J7" s="20"/>
      <c r="K7" s="20"/>
      <c r="L7" s="20"/>
      <c r="M7" s="20"/>
      <c r="N7" s="20"/>
      <c r="O7" s="19"/>
      <c r="P7" s="19"/>
      <c r="Q7" s="22"/>
      <c r="R7" s="22"/>
      <c r="S7" s="20"/>
      <c r="T7" s="20"/>
      <c r="U7" s="20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H7" s="20"/>
      <c r="AI7" s="20"/>
      <c r="AJ7" s="20"/>
      <c r="AK7" s="20"/>
    </row>
    <row r="8" spans="1:37" s="92" customFormat="1" ht="43.5" customHeight="1" x14ac:dyDescent="0.55000000000000004">
      <c r="A8" s="207" t="s">
        <v>207</v>
      </c>
      <c r="B8" s="93"/>
      <c r="C8" s="93"/>
      <c r="D8" s="93"/>
      <c r="E8" s="93"/>
      <c r="F8" s="93"/>
      <c r="G8" s="93"/>
      <c r="Q8" s="94"/>
      <c r="R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4"/>
    </row>
    <row r="9" spans="1:37" s="14" customFormat="1" ht="237.75" customHeight="1" x14ac:dyDescent="0.55000000000000004">
      <c r="A9" s="83" t="s">
        <v>311</v>
      </c>
      <c r="B9" s="83" t="s">
        <v>61</v>
      </c>
      <c r="C9" s="84"/>
      <c r="D9" s="84" t="s">
        <v>220</v>
      </c>
      <c r="E9" s="84" t="s">
        <v>221</v>
      </c>
      <c r="F9" s="84" t="s">
        <v>39</v>
      </c>
      <c r="G9" s="121" t="s">
        <v>223</v>
      </c>
      <c r="H9" s="83" t="s">
        <v>20</v>
      </c>
      <c r="I9" s="157"/>
      <c r="J9" s="83">
        <v>0.5</v>
      </c>
      <c r="K9" s="171">
        <f t="shared" ref="K9" si="0">V9/2</f>
        <v>1405000</v>
      </c>
      <c r="L9" s="83">
        <v>0.5</v>
      </c>
      <c r="M9" s="171">
        <f t="shared" ref="M9" si="1">V9/2</f>
        <v>1405000</v>
      </c>
      <c r="N9" s="157"/>
      <c r="O9" s="83" t="s">
        <v>66</v>
      </c>
      <c r="P9" s="83" t="s">
        <v>18</v>
      </c>
      <c r="Q9" s="151"/>
      <c r="R9" s="151"/>
      <c r="S9" s="157"/>
      <c r="T9" s="151"/>
      <c r="U9" s="157"/>
      <c r="V9" s="86">
        <f>SUM(W9:AF9)</f>
        <v>2810000</v>
      </c>
      <c r="W9" s="151"/>
      <c r="X9" s="85">
        <v>1405000</v>
      </c>
      <c r="Y9" s="85">
        <v>1405000</v>
      </c>
      <c r="Z9" s="85"/>
      <c r="AA9" s="85"/>
      <c r="AB9" s="85"/>
      <c r="AC9" s="85"/>
      <c r="AD9" s="85"/>
      <c r="AE9" s="151"/>
      <c r="AF9" s="151"/>
      <c r="AH9" s="171">
        <f>W9</f>
        <v>0</v>
      </c>
      <c r="AI9" s="171">
        <f>X9</f>
        <v>1405000</v>
      </c>
      <c r="AJ9" s="171">
        <f>Y9+Z9+AA9+AB9+AC9+AD9</f>
        <v>1405000</v>
      </c>
      <c r="AK9" s="171">
        <f>AF9</f>
        <v>0</v>
      </c>
    </row>
    <row r="10" spans="1:37" s="14" customFormat="1" ht="63" customHeight="1" x14ac:dyDescent="0.55000000000000004">
      <c r="A10" s="7"/>
      <c r="B10" s="7"/>
      <c r="C10" s="7"/>
      <c r="D10" s="7"/>
      <c r="E10" s="7"/>
      <c r="F10" s="7"/>
      <c r="G10" s="7"/>
      <c r="H10" s="8"/>
      <c r="I10" s="158"/>
      <c r="J10" s="149">
        <f t="shared" ref="J10:M10" si="2">SUM(J9:J9)</f>
        <v>0.5</v>
      </c>
      <c r="K10" s="96">
        <f t="shared" si="2"/>
        <v>1405000</v>
      </c>
      <c r="L10" s="149">
        <f t="shared" si="2"/>
        <v>0.5</v>
      </c>
      <c r="M10" s="96">
        <f t="shared" si="2"/>
        <v>1405000</v>
      </c>
      <c r="N10" s="158"/>
      <c r="O10" s="8"/>
      <c r="P10" s="8"/>
      <c r="Q10" s="7"/>
      <c r="R10" s="8"/>
      <c r="S10" s="158"/>
      <c r="T10" s="253"/>
      <c r="U10" s="158"/>
      <c r="V10" s="96">
        <f t="shared" ref="V10" si="3">SUM(V9:V9)</f>
        <v>2810000</v>
      </c>
      <c r="W10" s="96">
        <f t="shared" ref="W10:AF10" si="4">SUM(W9:W9)</f>
        <v>0</v>
      </c>
      <c r="X10" s="96">
        <f t="shared" si="4"/>
        <v>1405000</v>
      </c>
      <c r="Y10" s="96">
        <f t="shared" si="4"/>
        <v>1405000</v>
      </c>
      <c r="Z10" s="96">
        <f t="shared" si="4"/>
        <v>0</v>
      </c>
      <c r="AA10" s="96">
        <f t="shared" si="4"/>
        <v>0</v>
      </c>
      <c r="AB10" s="96">
        <f t="shared" si="4"/>
        <v>0</v>
      </c>
      <c r="AC10" s="96">
        <f t="shared" si="4"/>
        <v>0</v>
      </c>
      <c r="AD10" s="96">
        <f t="shared" si="4"/>
        <v>0</v>
      </c>
      <c r="AE10" s="96">
        <f t="shared" si="4"/>
        <v>0</v>
      </c>
      <c r="AF10" s="96">
        <f t="shared" si="4"/>
        <v>0</v>
      </c>
      <c r="AH10" s="96">
        <f t="shared" ref="AH10:AK10" si="5">SUM(AH9:AH9)</f>
        <v>0</v>
      </c>
      <c r="AI10" s="96">
        <f t="shared" si="5"/>
        <v>1405000</v>
      </c>
      <c r="AJ10" s="96">
        <f t="shared" si="5"/>
        <v>1405000</v>
      </c>
      <c r="AK10" s="96">
        <f t="shared" si="5"/>
        <v>0</v>
      </c>
    </row>
    <row r="11" spans="1:37" s="98" customFormat="1" ht="24" customHeight="1" x14ac:dyDescent="0.55000000000000004">
      <c r="A11" s="90"/>
      <c r="B11" s="97"/>
      <c r="C11" s="97"/>
      <c r="D11" s="97"/>
      <c r="E11" s="97"/>
      <c r="F11" s="97"/>
      <c r="G11" s="97"/>
      <c r="J11" s="174"/>
      <c r="K11" s="153"/>
      <c r="L11" s="174"/>
      <c r="M11" s="153"/>
      <c r="T11" s="2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4"/>
      <c r="AH11" s="153"/>
      <c r="AI11" s="153"/>
      <c r="AJ11" s="153"/>
      <c r="AK11" s="153"/>
    </row>
    <row r="12" spans="1:37" s="14" customFormat="1" ht="67.5" customHeight="1" x14ac:dyDescent="0.55000000000000004">
      <c r="A12" s="18"/>
      <c r="B12" s="18"/>
      <c r="C12" s="18"/>
      <c r="D12" s="18"/>
      <c r="E12" s="18"/>
      <c r="F12" s="18"/>
      <c r="G12" s="19"/>
      <c r="I12" s="165"/>
      <c r="J12" s="173">
        <f t="shared" ref="J12:M12" si="6">J10</f>
        <v>0.5</v>
      </c>
      <c r="K12" s="139">
        <f t="shared" si="6"/>
        <v>1405000</v>
      </c>
      <c r="L12" s="173">
        <f t="shared" si="6"/>
        <v>0.5</v>
      </c>
      <c r="M12" s="139">
        <f t="shared" si="6"/>
        <v>1405000</v>
      </c>
      <c r="N12" s="249"/>
      <c r="O12" s="295" t="s">
        <v>19</v>
      </c>
      <c r="P12" s="296"/>
      <c r="Q12" s="296"/>
      <c r="R12" s="296"/>
      <c r="S12" s="249"/>
      <c r="T12" s="253"/>
      <c r="U12" s="165"/>
      <c r="V12" s="139">
        <f t="shared" ref="V12" si="7">V10</f>
        <v>2810000</v>
      </c>
      <c r="W12" s="139">
        <f t="shared" ref="W12:AF12" si="8">W10</f>
        <v>0</v>
      </c>
      <c r="X12" s="139">
        <f t="shared" si="8"/>
        <v>1405000</v>
      </c>
      <c r="Y12" s="139">
        <f t="shared" si="8"/>
        <v>1405000</v>
      </c>
      <c r="Z12" s="139">
        <f t="shared" si="8"/>
        <v>0</v>
      </c>
      <c r="AA12" s="139">
        <f t="shared" si="8"/>
        <v>0</v>
      </c>
      <c r="AB12" s="139">
        <f t="shared" si="8"/>
        <v>0</v>
      </c>
      <c r="AC12" s="139">
        <f t="shared" si="8"/>
        <v>0</v>
      </c>
      <c r="AD12" s="139">
        <f t="shared" si="8"/>
        <v>0</v>
      </c>
      <c r="AE12" s="139">
        <f t="shared" si="8"/>
        <v>0</v>
      </c>
      <c r="AF12" s="139">
        <f t="shared" si="8"/>
        <v>0</v>
      </c>
      <c r="AH12" s="139">
        <f t="shared" ref="AH12:AK12" si="9">AH10</f>
        <v>0</v>
      </c>
      <c r="AI12" s="139">
        <f t="shared" si="9"/>
        <v>1405000</v>
      </c>
      <c r="AJ12" s="139">
        <f t="shared" si="9"/>
        <v>1405000</v>
      </c>
      <c r="AK12" s="139">
        <f t="shared" si="9"/>
        <v>0</v>
      </c>
    </row>
    <row r="13" spans="1:37" s="14" customFormat="1" ht="27" customHeight="1" x14ac:dyDescent="0.55000000000000004">
      <c r="A13" s="9"/>
      <c r="B13" s="10"/>
      <c r="C13" s="10"/>
      <c r="D13" s="10"/>
      <c r="E13" s="10"/>
      <c r="F13" s="10"/>
      <c r="G13" s="7"/>
      <c r="H13" s="11"/>
      <c r="I13" s="20"/>
      <c r="J13" s="10"/>
      <c r="K13" s="13"/>
      <c r="L13" s="10"/>
      <c r="M13" s="13"/>
      <c r="N13" s="20"/>
      <c r="O13" s="7"/>
      <c r="P13" s="7"/>
      <c r="Q13" s="12"/>
      <c r="R13" s="12"/>
      <c r="S13" s="20"/>
      <c r="T13" s="253"/>
      <c r="U13" s="20"/>
      <c r="V13" s="13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H13" s="13"/>
      <c r="AI13" s="13"/>
      <c r="AJ13" s="13"/>
      <c r="AK13" s="13"/>
    </row>
    <row r="14" spans="1:37" s="98" customFormat="1" ht="42" x14ac:dyDescent="0.55000000000000004">
      <c r="A14" s="9"/>
      <c r="B14" s="10"/>
      <c r="C14" s="10"/>
      <c r="D14" s="10"/>
      <c r="E14" s="10"/>
      <c r="F14" s="10"/>
      <c r="G14" s="7"/>
      <c r="H14" s="11"/>
      <c r="I14" s="20"/>
      <c r="J14" s="253"/>
      <c r="K14" s="101"/>
      <c r="L14" s="253"/>
      <c r="M14" s="101"/>
      <c r="N14" s="20"/>
      <c r="O14" s="7"/>
      <c r="P14" s="7"/>
      <c r="Q14" s="12"/>
      <c r="R14" s="12"/>
      <c r="S14" s="20"/>
      <c r="T14" s="253"/>
      <c r="U14" s="20"/>
      <c r="V14" s="101"/>
      <c r="W14" s="12"/>
      <c r="X14" s="12"/>
      <c r="Y14" s="16"/>
      <c r="Z14" s="12"/>
      <c r="AA14" s="12"/>
      <c r="AB14" s="12"/>
      <c r="AC14" s="12"/>
      <c r="AD14" s="12"/>
      <c r="AE14" s="12"/>
      <c r="AF14" s="16"/>
      <c r="AG14" s="14"/>
      <c r="AH14" s="101"/>
      <c r="AI14" s="101"/>
      <c r="AJ14" s="101"/>
      <c r="AK14" s="101"/>
    </row>
    <row r="15" spans="1:37" s="92" customFormat="1" ht="43.5" customHeight="1" x14ac:dyDescent="0.55000000000000004">
      <c r="A15" s="207" t="s">
        <v>218</v>
      </c>
      <c r="B15" s="93"/>
      <c r="C15" s="93"/>
      <c r="D15" s="93"/>
      <c r="E15" s="93"/>
      <c r="F15" s="93"/>
      <c r="G15" s="93"/>
      <c r="J15" s="93"/>
      <c r="K15" s="94"/>
      <c r="L15" s="93"/>
      <c r="M15" s="94"/>
      <c r="Q15" s="94"/>
      <c r="R15" s="94"/>
      <c r="T15" s="93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14"/>
      <c r="AH15" s="94"/>
      <c r="AI15" s="94"/>
      <c r="AJ15" s="94"/>
      <c r="AK15" s="94"/>
    </row>
    <row r="16" spans="1:37" s="14" customFormat="1" ht="237.75" customHeight="1" x14ac:dyDescent="0.55000000000000004">
      <c r="A16" s="83" t="s">
        <v>312</v>
      </c>
      <c r="B16" s="83" t="s">
        <v>76</v>
      </c>
      <c r="C16" s="84" t="s">
        <v>57</v>
      </c>
      <c r="D16" s="84" t="s">
        <v>17</v>
      </c>
      <c r="E16" s="84" t="s">
        <v>17</v>
      </c>
      <c r="F16" s="84" t="s">
        <v>17</v>
      </c>
      <c r="G16" s="121" t="s">
        <v>77</v>
      </c>
      <c r="H16" s="83" t="s">
        <v>33</v>
      </c>
      <c r="I16" s="157"/>
      <c r="J16" s="250"/>
      <c r="K16" s="86"/>
      <c r="L16" s="250">
        <v>19</v>
      </c>
      <c r="M16" s="86">
        <f>V16</f>
        <v>1000000</v>
      </c>
      <c r="N16" s="157"/>
      <c r="O16" s="83" t="s">
        <v>78</v>
      </c>
      <c r="P16" s="83" t="s">
        <v>78</v>
      </c>
      <c r="Q16" s="151" t="s">
        <v>17</v>
      </c>
      <c r="R16" s="151" t="s">
        <v>17</v>
      </c>
      <c r="S16" s="157"/>
      <c r="T16" s="151"/>
      <c r="U16" s="157"/>
      <c r="V16" s="86">
        <f>SUM(W16:AF16)</f>
        <v>1000000</v>
      </c>
      <c r="W16" s="151"/>
      <c r="X16" s="85">
        <v>500000</v>
      </c>
      <c r="Y16" s="85"/>
      <c r="Z16" s="85"/>
      <c r="AA16" s="85"/>
      <c r="AB16" s="85"/>
      <c r="AC16" s="85"/>
      <c r="AD16" s="85">
        <v>300000</v>
      </c>
      <c r="AE16" s="151"/>
      <c r="AF16" s="151">
        <v>200000</v>
      </c>
      <c r="AH16" s="171">
        <f>W16</f>
        <v>0</v>
      </c>
      <c r="AI16" s="171">
        <f>X16</f>
        <v>500000</v>
      </c>
      <c r="AJ16" s="171">
        <f>Y16+Z16+AA16+AB16+AC16+AD16</f>
        <v>300000</v>
      </c>
      <c r="AK16" s="171">
        <f>AF16</f>
        <v>200000</v>
      </c>
    </row>
    <row r="17" spans="1:37" s="14" customFormat="1" ht="63" customHeight="1" x14ac:dyDescent="0.55000000000000004">
      <c r="A17" s="7"/>
      <c r="B17" s="7"/>
      <c r="C17" s="7"/>
      <c r="D17" s="7"/>
      <c r="E17" s="7"/>
      <c r="F17" s="7"/>
      <c r="G17" s="7"/>
      <c r="H17" s="8"/>
      <c r="I17" s="158"/>
      <c r="J17" s="149">
        <f t="shared" ref="J17:M17" si="10">SUM(J16:J16)</f>
        <v>0</v>
      </c>
      <c r="K17" s="96">
        <f t="shared" si="10"/>
        <v>0</v>
      </c>
      <c r="L17" s="149">
        <f t="shared" si="10"/>
        <v>19</v>
      </c>
      <c r="M17" s="96">
        <f t="shared" si="10"/>
        <v>1000000</v>
      </c>
      <c r="N17" s="158"/>
      <c r="O17" s="8"/>
      <c r="P17" s="8"/>
      <c r="Q17" s="7"/>
      <c r="R17" s="8"/>
      <c r="S17" s="158"/>
      <c r="T17" s="253"/>
      <c r="U17" s="158"/>
      <c r="V17" s="96">
        <f t="shared" ref="V17:AF17" si="11">SUM(V16:V16)</f>
        <v>1000000</v>
      </c>
      <c r="W17" s="96">
        <f t="shared" si="11"/>
        <v>0</v>
      </c>
      <c r="X17" s="96">
        <f t="shared" si="11"/>
        <v>500000</v>
      </c>
      <c r="Y17" s="96">
        <f t="shared" si="11"/>
        <v>0</v>
      </c>
      <c r="Z17" s="96">
        <f t="shared" si="11"/>
        <v>0</v>
      </c>
      <c r="AA17" s="96">
        <f t="shared" si="11"/>
        <v>0</v>
      </c>
      <c r="AB17" s="96">
        <f t="shared" si="11"/>
        <v>0</v>
      </c>
      <c r="AC17" s="96">
        <f t="shared" si="11"/>
        <v>0</v>
      </c>
      <c r="AD17" s="96">
        <f t="shared" si="11"/>
        <v>300000</v>
      </c>
      <c r="AE17" s="96">
        <f t="shared" si="11"/>
        <v>0</v>
      </c>
      <c r="AF17" s="96">
        <f t="shared" si="11"/>
        <v>200000</v>
      </c>
      <c r="AH17" s="96">
        <f t="shared" ref="AH17:AK17" si="12">SUM(AH16:AH16)</f>
        <v>0</v>
      </c>
      <c r="AI17" s="96">
        <f t="shared" si="12"/>
        <v>500000</v>
      </c>
      <c r="AJ17" s="96">
        <f t="shared" si="12"/>
        <v>300000</v>
      </c>
      <c r="AK17" s="96">
        <f t="shared" si="12"/>
        <v>200000</v>
      </c>
    </row>
    <row r="18" spans="1:37" s="98" customFormat="1" ht="24" customHeight="1" x14ac:dyDescent="0.55000000000000004">
      <c r="A18" s="90"/>
      <c r="B18" s="97"/>
      <c r="C18" s="97"/>
      <c r="D18" s="97"/>
      <c r="E18" s="97"/>
      <c r="F18" s="97"/>
      <c r="G18" s="97"/>
      <c r="J18" s="174"/>
      <c r="K18" s="153"/>
      <c r="L18" s="174"/>
      <c r="M18" s="153"/>
      <c r="T18" s="2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4"/>
      <c r="AH18" s="153"/>
      <c r="AI18" s="153"/>
      <c r="AJ18" s="153"/>
      <c r="AK18" s="153"/>
    </row>
    <row r="19" spans="1:37" s="14" customFormat="1" ht="67.5" customHeight="1" x14ac:dyDescent="0.55000000000000004">
      <c r="A19" s="18"/>
      <c r="B19" s="18"/>
      <c r="C19" s="18"/>
      <c r="D19" s="18"/>
      <c r="E19" s="18"/>
      <c r="F19" s="18"/>
      <c r="G19" s="19"/>
      <c r="I19" s="165"/>
      <c r="J19" s="173">
        <f t="shared" ref="J19:M19" si="13">J17</f>
        <v>0</v>
      </c>
      <c r="K19" s="139">
        <f t="shared" si="13"/>
        <v>0</v>
      </c>
      <c r="L19" s="173">
        <f t="shared" si="13"/>
        <v>19</v>
      </c>
      <c r="M19" s="139">
        <f t="shared" si="13"/>
        <v>1000000</v>
      </c>
      <c r="N19" s="249"/>
      <c r="O19" s="295" t="s">
        <v>19</v>
      </c>
      <c r="P19" s="296"/>
      <c r="Q19" s="296"/>
      <c r="R19" s="296"/>
      <c r="S19" s="249"/>
      <c r="T19" s="253"/>
      <c r="U19" s="165"/>
      <c r="V19" s="139">
        <f t="shared" ref="V19:AF19" si="14">V17</f>
        <v>1000000</v>
      </c>
      <c r="W19" s="139">
        <f t="shared" si="14"/>
        <v>0</v>
      </c>
      <c r="X19" s="139">
        <f t="shared" si="14"/>
        <v>500000</v>
      </c>
      <c r="Y19" s="139">
        <f t="shared" si="14"/>
        <v>0</v>
      </c>
      <c r="Z19" s="139">
        <f t="shared" si="14"/>
        <v>0</v>
      </c>
      <c r="AA19" s="139">
        <f t="shared" si="14"/>
        <v>0</v>
      </c>
      <c r="AB19" s="139">
        <f t="shared" si="14"/>
        <v>0</v>
      </c>
      <c r="AC19" s="139">
        <f t="shared" si="14"/>
        <v>0</v>
      </c>
      <c r="AD19" s="139">
        <f t="shared" si="14"/>
        <v>300000</v>
      </c>
      <c r="AE19" s="139">
        <f t="shared" si="14"/>
        <v>0</v>
      </c>
      <c r="AF19" s="139">
        <f t="shared" si="14"/>
        <v>200000</v>
      </c>
      <c r="AH19" s="139">
        <f t="shared" ref="AH19:AK19" si="15">AH17</f>
        <v>0</v>
      </c>
      <c r="AI19" s="139">
        <f t="shared" si="15"/>
        <v>500000</v>
      </c>
      <c r="AJ19" s="139">
        <f t="shared" si="15"/>
        <v>300000</v>
      </c>
      <c r="AK19" s="139">
        <f t="shared" si="15"/>
        <v>200000</v>
      </c>
    </row>
    <row r="20" spans="1:37" s="14" customFormat="1" ht="27" customHeight="1" x14ac:dyDescent="0.55000000000000004">
      <c r="A20" s="9"/>
      <c r="B20" s="10"/>
      <c r="C20" s="10"/>
      <c r="D20" s="10"/>
      <c r="E20" s="10"/>
      <c r="F20" s="10"/>
      <c r="G20" s="7"/>
      <c r="H20" s="11"/>
      <c r="I20" s="20"/>
      <c r="J20" s="10"/>
      <c r="K20" s="13"/>
      <c r="L20" s="10"/>
      <c r="M20" s="13"/>
      <c r="N20" s="20"/>
      <c r="O20" s="7"/>
      <c r="P20" s="7"/>
      <c r="Q20" s="12"/>
      <c r="R20" s="12"/>
      <c r="S20" s="20"/>
      <c r="T20" s="10"/>
      <c r="U20" s="20"/>
      <c r="V20" s="13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H20" s="13"/>
      <c r="AI20" s="13"/>
      <c r="AJ20" s="13"/>
      <c r="AK20" s="13"/>
    </row>
    <row r="21" spans="1:37" s="98" customFormat="1" ht="42" x14ac:dyDescent="0.55000000000000004">
      <c r="A21" s="9"/>
      <c r="B21" s="10"/>
      <c r="C21" s="10"/>
      <c r="D21" s="10"/>
      <c r="E21" s="10"/>
      <c r="F21" s="10"/>
      <c r="G21" s="7"/>
      <c r="H21" s="11"/>
      <c r="I21" s="20"/>
      <c r="J21" s="253"/>
      <c r="K21" s="101"/>
      <c r="L21" s="253"/>
      <c r="M21" s="101"/>
      <c r="N21" s="20"/>
      <c r="O21" s="7"/>
      <c r="P21" s="7"/>
      <c r="Q21" s="12"/>
      <c r="R21" s="12"/>
      <c r="S21" s="20"/>
      <c r="T21" s="253"/>
      <c r="U21" s="20"/>
      <c r="V21" s="101"/>
      <c r="W21" s="12"/>
      <c r="X21" s="12"/>
      <c r="Y21" s="16"/>
      <c r="Z21" s="12"/>
      <c r="AA21" s="12"/>
      <c r="AB21" s="12"/>
      <c r="AC21" s="12"/>
      <c r="AD21" s="12"/>
      <c r="AE21" s="12"/>
      <c r="AF21" s="16"/>
      <c r="AG21" s="14"/>
      <c r="AH21" s="101"/>
      <c r="AI21" s="101"/>
      <c r="AJ21" s="101"/>
      <c r="AK21" s="101"/>
    </row>
    <row r="22" spans="1:37" s="110" customFormat="1" ht="43.5" customHeight="1" x14ac:dyDescent="0.55000000000000004">
      <c r="A22" s="207" t="s">
        <v>225</v>
      </c>
      <c r="B22" s="109"/>
      <c r="C22" s="109"/>
      <c r="D22" s="109"/>
      <c r="E22" s="109"/>
      <c r="F22" s="109"/>
      <c r="G22" s="109"/>
      <c r="I22" s="145"/>
      <c r="J22" s="109"/>
      <c r="K22" s="48"/>
      <c r="L22" s="109"/>
      <c r="M22" s="48"/>
      <c r="N22" s="145"/>
      <c r="Q22" s="114"/>
      <c r="R22" s="48"/>
      <c r="S22" s="145"/>
      <c r="T22" s="109"/>
      <c r="U22" s="145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14"/>
      <c r="AH22" s="48"/>
      <c r="AI22" s="48"/>
      <c r="AJ22" s="48"/>
      <c r="AK22" s="48"/>
    </row>
    <row r="23" spans="1:37" s="6" customFormat="1" ht="362.25" customHeight="1" x14ac:dyDescent="0.55000000000000004">
      <c r="A23" s="83" t="s">
        <v>313</v>
      </c>
      <c r="B23" s="83"/>
      <c r="C23" s="84"/>
      <c r="D23" s="84" t="s">
        <v>17</v>
      </c>
      <c r="E23" s="84" t="s">
        <v>17</v>
      </c>
      <c r="F23" s="84" t="s">
        <v>17</v>
      </c>
      <c r="G23" s="121" t="s">
        <v>226</v>
      </c>
      <c r="H23" s="83" t="s">
        <v>22</v>
      </c>
      <c r="I23" s="163"/>
      <c r="J23" s="83">
        <v>0.5</v>
      </c>
      <c r="K23" s="171">
        <f t="shared" ref="K23" si="16">V23/2</f>
        <v>3818550.7549999999</v>
      </c>
      <c r="L23" s="83">
        <v>0.5</v>
      </c>
      <c r="M23" s="171">
        <f t="shared" ref="M23" si="17">V23/2</f>
        <v>3818550.7549999999</v>
      </c>
      <c r="N23" s="163"/>
      <c r="O23" s="83" t="s">
        <v>59</v>
      </c>
      <c r="P23" s="83" t="s">
        <v>18</v>
      </c>
      <c r="Q23" s="150" t="s">
        <v>17</v>
      </c>
      <c r="R23" s="151" t="s">
        <v>17</v>
      </c>
      <c r="S23" s="163"/>
      <c r="T23" s="151"/>
      <c r="U23" s="163"/>
      <c r="V23" s="86">
        <f>SUM(W23:AF23)</f>
        <v>7637101.5099999998</v>
      </c>
      <c r="W23" s="151"/>
      <c r="X23" s="151"/>
      <c r="Y23" s="151"/>
      <c r="Z23" s="151"/>
      <c r="AA23" s="151">
        <v>5000000</v>
      </c>
      <c r="AB23" s="151"/>
      <c r="AC23" s="151"/>
      <c r="AD23" s="151">
        <f>2637101.51</f>
        <v>2637101.5099999998</v>
      </c>
      <c r="AE23" s="151"/>
      <c r="AF23" s="151"/>
      <c r="AG23" s="14"/>
      <c r="AH23" s="171">
        <f>W23</f>
        <v>0</v>
      </c>
      <c r="AI23" s="171">
        <f>X23</f>
        <v>0</v>
      </c>
      <c r="AJ23" s="171">
        <f>Y23+Z23+AA23+AB23+AC23+AD23</f>
        <v>7637101.5099999998</v>
      </c>
      <c r="AK23" s="171">
        <f>AF23</f>
        <v>0</v>
      </c>
    </row>
    <row r="24" spans="1:37" s="6" customFormat="1" ht="63" customHeight="1" x14ac:dyDescent="0.55000000000000004">
      <c r="A24" s="7"/>
      <c r="B24" s="7"/>
      <c r="C24" s="7"/>
      <c r="D24" s="7"/>
      <c r="E24" s="7"/>
      <c r="F24" s="7"/>
      <c r="H24" s="8"/>
      <c r="I24" s="199"/>
      <c r="J24" s="149">
        <f t="shared" ref="J24:M24" si="18">SUM(J23)</f>
        <v>0.5</v>
      </c>
      <c r="K24" s="96">
        <f t="shared" si="18"/>
        <v>3818550.7549999999</v>
      </c>
      <c r="L24" s="149">
        <f t="shared" si="18"/>
        <v>0.5</v>
      </c>
      <c r="M24" s="96">
        <f t="shared" si="18"/>
        <v>3818550.7549999999</v>
      </c>
      <c r="N24" s="199"/>
      <c r="O24" s="169"/>
      <c r="P24" s="169"/>
      <c r="Q24" s="172"/>
      <c r="R24" s="169"/>
      <c r="S24" s="199"/>
      <c r="T24" s="253"/>
      <c r="U24" s="199"/>
      <c r="V24" s="96">
        <f t="shared" ref="V24" si="19">SUM(V23)</f>
        <v>7637101.5099999998</v>
      </c>
      <c r="W24" s="96">
        <f t="shared" ref="W24:AF24" si="20">SUM(W23)</f>
        <v>0</v>
      </c>
      <c r="X24" s="96">
        <f t="shared" si="20"/>
        <v>0</v>
      </c>
      <c r="Y24" s="96">
        <f t="shared" si="20"/>
        <v>0</v>
      </c>
      <c r="Z24" s="96">
        <f t="shared" si="20"/>
        <v>0</v>
      </c>
      <c r="AA24" s="96">
        <f t="shared" si="20"/>
        <v>5000000</v>
      </c>
      <c r="AB24" s="96">
        <f t="shared" si="20"/>
        <v>0</v>
      </c>
      <c r="AC24" s="96">
        <f t="shared" si="20"/>
        <v>0</v>
      </c>
      <c r="AD24" s="96">
        <f t="shared" si="20"/>
        <v>2637101.5099999998</v>
      </c>
      <c r="AE24" s="96">
        <f t="shared" si="20"/>
        <v>0</v>
      </c>
      <c r="AF24" s="96">
        <f t="shared" si="20"/>
        <v>0</v>
      </c>
      <c r="AG24" s="14"/>
      <c r="AH24" s="96">
        <f t="shared" ref="AH24:AK24" si="21">SUM(AH23)</f>
        <v>0</v>
      </c>
      <c r="AI24" s="96">
        <f t="shared" si="21"/>
        <v>0</v>
      </c>
      <c r="AJ24" s="96">
        <f t="shared" si="21"/>
        <v>7637101.5099999998</v>
      </c>
      <c r="AK24" s="96">
        <f t="shared" si="21"/>
        <v>0</v>
      </c>
    </row>
    <row r="25" spans="1:37" s="102" customFormat="1" ht="24" customHeight="1" x14ac:dyDescent="0.55000000000000004">
      <c r="A25" s="90"/>
      <c r="B25" s="97"/>
      <c r="C25" s="97"/>
      <c r="D25" s="97"/>
      <c r="E25" s="97"/>
      <c r="F25" s="97"/>
      <c r="G25" s="7"/>
      <c r="H25" s="11"/>
      <c r="I25" s="147"/>
      <c r="J25" s="97"/>
      <c r="K25" s="97"/>
      <c r="L25" s="97"/>
      <c r="M25" s="97"/>
      <c r="N25" s="147"/>
      <c r="O25" s="98"/>
      <c r="P25" s="98"/>
      <c r="Q25" s="100"/>
      <c r="R25" s="97"/>
      <c r="S25" s="147"/>
      <c r="T25" s="253"/>
      <c r="U25" s="14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H25" s="97"/>
      <c r="AI25" s="97"/>
      <c r="AJ25" s="97"/>
      <c r="AK25" s="97"/>
    </row>
    <row r="26" spans="1:37" s="14" customFormat="1" ht="67.5" customHeight="1" x14ac:dyDescent="0.55000000000000004">
      <c r="A26" s="18"/>
      <c r="B26" s="18"/>
      <c r="C26" s="18"/>
      <c r="D26" s="18"/>
      <c r="E26" s="18"/>
      <c r="F26" s="18"/>
      <c r="G26" s="19"/>
      <c r="H26" s="165"/>
      <c r="I26" s="165"/>
      <c r="J26" s="173">
        <f t="shared" ref="J26:M26" si="22">J24</f>
        <v>0.5</v>
      </c>
      <c r="K26" s="139">
        <f t="shared" si="22"/>
        <v>3818550.7549999999</v>
      </c>
      <c r="L26" s="173">
        <f t="shared" si="22"/>
        <v>0.5</v>
      </c>
      <c r="M26" s="139">
        <f t="shared" si="22"/>
        <v>3818550.7549999999</v>
      </c>
      <c r="N26" s="165"/>
      <c r="O26" s="301" t="s">
        <v>19</v>
      </c>
      <c r="P26" s="301"/>
      <c r="Q26" s="301"/>
      <c r="R26" s="301"/>
      <c r="S26" s="165"/>
      <c r="T26" s="253"/>
      <c r="U26" s="165"/>
      <c r="V26" s="139">
        <f t="shared" ref="V26" si="23">V24</f>
        <v>7637101.5099999998</v>
      </c>
      <c r="W26" s="139">
        <f t="shared" ref="W26:AF26" si="24">W24</f>
        <v>0</v>
      </c>
      <c r="X26" s="139">
        <f t="shared" si="24"/>
        <v>0</v>
      </c>
      <c r="Y26" s="139">
        <f t="shared" si="24"/>
        <v>0</v>
      </c>
      <c r="Z26" s="139">
        <f t="shared" si="24"/>
        <v>0</v>
      </c>
      <c r="AA26" s="139">
        <f t="shared" si="24"/>
        <v>5000000</v>
      </c>
      <c r="AB26" s="139">
        <f t="shared" si="24"/>
        <v>0</v>
      </c>
      <c r="AC26" s="139">
        <f t="shared" si="24"/>
        <v>0</v>
      </c>
      <c r="AD26" s="139">
        <f t="shared" si="24"/>
        <v>2637101.5099999998</v>
      </c>
      <c r="AE26" s="139">
        <f t="shared" si="24"/>
        <v>0</v>
      </c>
      <c r="AF26" s="139">
        <f t="shared" si="24"/>
        <v>0</v>
      </c>
      <c r="AH26" s="139">
        <f t="shared" ref="AH26:AK26" si="25">AH24</f>
        <v>0</v>
      </c>
      <c r="AI26" s="139">
        <f t="shared" si="25"/>
        <v>0</v>
      </c>
      <c r="AJ26" s="139">
        <f t="shared" si="25"/>
        <v>7637101.5099999998</v>
      </c>
      <c r="AK26" s="139">
        <f t="shared" si="25"/>
        <v>0</v>
      </c>
    </row>
    <row r="27" spans="1:37" s="6" customFormat="1" ht="27" customHeight="1" x14ac:dyDescent="0.55000000000000004">
      <c r="A27" s="9"/>
      <c r="B27" s="10"/>
      <c r="C27" s="10"/>
      <c r="D27" s="10"/>
      <c r="E27" s="10"/>
      <c r="F27" s="10"/>
      <c r="G27" s="7"/>
      <c r="H27" s="11"/>
      <c r="I27" s="164"/>
      <c r="J27" s="10"/>
      <c r="K27" s="12"/>
      <c r="L27" s="10"/>
      <c r="M27" s="12"/>
      <c r="N27" s="164"/>
      <c r="O27" s="7"/>
      <c r="P27" s="7"/>
      <c r="Q27" s="72"/>
      <c r="R27" s="12"/>
      <c r="S27" s="164"/>
      <c r="T27" s="22"/>
      <c r="U27" s="164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H27" s="12"/>
      <c r="AI27" s="12"/>
      <c r="AJ27" s="12"/>
      <c r="AK27" s="12"/>
    </row>
    <row r="28" spans="1:37" s="92" customFormat="1" ht="43.5" hidden="1" customHeight="1" x14ac:dyDescent="0.2">
      <c r="A28" s="92" t="s">
        <v>53</v>
      </c>
      <c r="B28" s="93"/>
      <c r="C28" s="93"/>
      <c r="D28" s="93"/>
      <c r="E28" s="93"/>
      <c r="F28" s="93"/>
      <c r="G28" s="93"/>
      <c r="J28" s="93"/>
      <c r="K28" s="94"/>
      <c r="L28" s="93"/>
      <c r="M28" s="94"/>
      <c r="Q28" s="94"/>
      <c r="R28" s="94"/>
      <c r="T28" s="253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H28" s="94"/>
      <c r="AI28" s="94"/>
      <c r="AJ28" s="94"/>
      <c r="AK28" s="94"/>
    </row>
    <row r="29" spans="1:37" s="14" customFormat="1" ht="42" hidden="1" customHeight="1" x14ac:dyDescent="0.55000000000000004">
      <c r="A29" s="83"/>
      <c r="B29" s="83"/>
      <c r="C29" s="84"/>
      <c r="D29" s="84"/>
      <c r="E29" s="84"/>
      <c r="F29" s="84"/>
      <c r="G29" s="176"/>
      <c r="H29" s="177"/>
      <c r="I29" s="157"/>
      <c r="J29" s="250"/>
      <c r="K29" s="86"/>
      <c r="L29" s="250"/>
      <c r="M29" s="86"/>
      <c r="N29" s="157"/>
      <c r="O29" s="83"/>
      <c r="P29" s="83"/>
      <c r="Q29" s="151"/>
      <c r="R29" s="151"/>
      <c r="S29" s="259"/>
      <c r="T29" s="253"/>
      <c r="U29" s="260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H29" s="86"/>
      <c r="AI29" s="86"/>
      <c r="AJ29" s="86"/>
      <c r="AK29" s="86"/>
    </row>
    <row r="30" spans="1:37" s="14" customFormat="1" ht="42" hidden="1" customHeight="1" x14ac:dyDescent="0.55000000000000004">
      <c r="A30" s="83"/>
      <c r="B30" s="83"/>
      <c r="C30" s="84"/>
      <c r="D30" s="84"/>
      <c r="E30" s="84"/>
      <c r="F30" s="84"/>
      <c r="G30" s="176"/>
      <c r="H30" s="177"/>
      <c r="I30" s="157"/>
      <c r="J30" s="250"/>
      <c r="K30" s="86"/>
      <c r="L30" s="250"/>
      <c r="M30" s="86"/>
      <c r="N30" s="157"/>
      <c r="O30" s="83"/>
      <c r="P30" s="83"/>
      <c r="Q30" s="151"/>
      <c r="R30" s="151"/>
      <c r="S30" s="259"/>
      <c r="T30" s="253"/>
      <c r="U30" s="260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H30" s="86"/>
      <c r="AI30" s="86"/>
      <c r="AJ30" s="86"/>
      <c r="AK30" s="86"/>
    </row>
    <row r="31" spans="1:37" s="14" customFormat="1" ht="42" hidden="1" customHeight="1" x14ac:dyDescent="0.55000000000000004">
      <c r="A31" s="83"/>
      <c r="B31" s="83"/>
      <c r="C31" s="84"/>
      <c r="D31" s="84"/>
      <c r="E31" s="84"/>
      <c r="F31" s="84"/>
      <c r="G31" s="176"/>
      <c r="H31" s="177"/>
      <c r="I31" s="157"/>
      <c r="J31" s="250"/>
      <c r="K31" s="86"/>
      <c r="L31" s="250"/>
      <c r="M31" s="86"/>
      <c r="N31" s="157"/>
      <c r="O31" s="83"/>
      <c r="P31" s="83"/>
      <c r="Q31" s="151"/>
      <c r="R31" s="151"/>
      <c r="S31" s="259"/>
      <c r="T31" s="22"/>
      <c r="U31" s="260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H31" s="86"/>
      <c r="AI31" s="86"/>
      <c r="AJ31" s="86"/>
      <c r="AK31" s="86"/>
    </row>
    <row r="32" spans="1:37" s="14" customFormat="1" ht="63" hidden="1" customHeight="1" x14ac:dyDescent="0.55000000000000004">
      <c r="A32" s="7"/>
      <c r="B32" s="7"/>
      <c r="C32" s="7"/>
      <c r="D32" s="7"/>
      <c r="E32" s="7"/>
      <c r="F32" s="7"/>
      <c r="G32" s="7"/>
      <c r="H32" s="8"/>
      <c r="I32" s="158"/>
      <c r="J32" s="149">
        <f t="shared" ref="J32:M32" si="26">SUM(J29:J31)</f>
        <v>0</v>
      </c>
      <c r="K32" s="96">
        <f t="shared" si="26"/>
        <v>0</v>
      </c>
      <c r="L32" s="149">
        <f t="shared" si="26"/>
        <v>0</v>
      </c>
      <c r="M32" s="96">
        <f t="shared" si="26"/>
        <v>0</v>
      </c>
      <c r="N32" s="158"/>
      <c r="O32" s="8"/>
      <c r="P32" s="8"/>
      <c r="Q32" s="7"/>
      <c r="R32" s="8"/>
      <c r="S32" s="158"/>
      <c r="T32" s="253"/>
      <c r="U32" s="158"/>
      <c r="V32" s="96">
        <f t="shared" ref="V32" si="27">SUM(V29:V31)</f>
        <v>0</v>
      </c>
      <c r="W32" s="96">
        <f t="shared" ref="W32:AF32" si="28">SUM(W29:W31)</f>
        <v>0</v>
      </c>
      <c r="X32" s="96">
        <f t="shared" si="28"/>
        <v>0</v>
      </c>
      <c r="Y32" s="96">
        <f t="shared" si="28"/>
        <v>0</v>
      </c>
      <c r="Z32" s="96">
        <f t="shared" si="28"/>
        <v>0</v>
      </c>
      <c r="AA32" s="96">
        <f t="shared" si="28"/>
        <v>0</v>
      </c>
      <c r="AB32" s="96">
        <f t="shared" si="28"/>
        <v>0</v>
      </c>
      <c r="AC32" s="96">
        <f t="shared" si="28"/>
        <v>0</v>
      </c>
      <c r="AD32" s="96">
        <f t="shared" si="28"/>
        <v>0</v>
      </c>
      <c r="AE32" s="96">
        <f t="shared" si="28"/>
        <v>0</v>
      </c>
      <c r="AF32" s="96">
        <f t="shared" si="28"/>
        <v>0</v>
      </c>
      <c r="AH32" s="96">
        <f t="shared" ref="AH32:AK32" si="29">SUM(AH29:AH31)</f>
        <v>0</v>
      </c>
      <c r="AI32" s="96">
        <f t="shared" si="29"/>
        <v>0</v>
      </c>
      <c r="AJ32" s="96">
        <f t="shared" si="29"/>
        <v>0</v>
      </c>
      <c r="AK32" s="96">
        <f t="shared" si="29"/>
        <v>0</v>
      </c>
    </row>
    <row r="33" spans="1:37" s="98" customFormat="1" ht="24" hidden="1" customHeight="1" x14ac:dyDescent="0.2">
      <c r="A33" s="90"/>
      <c r="B33" s="97"/>
      <c r="C33" s="97"/>
      <c r="D33" s="97"/>
      <c r="E33" s="97"/>
      <c r="F33" s="97"/>
      <c r="G33" s="97"/>
      <c r="J33" s="97"/>
      <c r="K33" s="97"/>
      <c r="L33" s="97"/>
      <c r="M33" s="97"/>
      <c r="Q33" s="97"/>
      <c r="R33" s="97"/>
      <c r="T33" s="253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H33" s="97"/>
      <c r="AI33" s="97"/>
      <c r="AJ33" s="97"/>
      <c r="AK33" s="97"/>
    </row>
    <row r="34" spans="1:37" s="14" customFormat="1" ht="67.5" customHeight="1" x14ac:dyDescent="0.55000000000000004">
      <c r="A34" s="18"/>
      <c r="B34" s="18"/>
      <c r="C34" s="18"/>
      <c r="D34" s="18"/>
      <c r="E34" s="18"/>
      <c r="F34" s="18"/>
      <c r="G34" s="19"/>
      <c r="I34" s="165"/>
      <c r="J34" s="173">
        <f t="shared" ref="J34:M34" si="30">J26+J19+J12</f>
        <v>1</v>
      </c>
      <c r="K34" s="139">
        <f t="shared" si="30"/>
        <v>5223550.7549999999</v>
      </c>
      <c r="L34" s="173">
        <f t="shared" si="30"/>
        <v>20</v>
      </c>
      <c r="M34" s="139">
        <f t="shared" si="30"/>
        <v>6223550.7549999999</v>
      </c>
      <c r="N34" s="249"/>
      <c r="O34" s="295" t="s">
        <v>24</v>
      </c>
      <c r="P34" s="296"/>
      <c r="Q34" s="296"/>
      <c r="R34" s="296"/>
      <c r="S34" s="249"/>
      <c r="T34" s="253"/>
      <c r="U34" s="165"/>
      <c r="V34" s="139">
        <f>V26+V19+V12</f>
        <v>11447101.51</v>
      </c>
      <c r="W34" s="139">
        <f t="shared" ref="W34:AF34" si="31">W26+W19+W12</f>
        <v>0</v>
      </c>
      <c r="X34" s="139">
        <f t="shared" si="31"/>
        <v>1905000</v>
      </c>
      <c r="Y34" s="139">
        <f t="shared" si="31"/>
        <v>1405000</v>
      </c>
      <c r="Z34" s="139">
        <f t="shared" si="31"/>
        <v>0</v>
      </c>
      <c r="AA34" s="139">
        <f t="shared" si="31"/>
        <v>5000000</v>
      </c>
      <c r="AB34" s="139">
        <f t="shared" si="31"/>
        <v>0</v>
      </c>
      <c r="AC34" s="139">
        <f t="shared" si="31"/>
        <v>0</v>
      </c>
      <c r="AD34" s="139">
        <f t="shared" si="31"/>
        <v>2937101.51</v>
      </c>
      <c r="AE34" s="139">
        <f t="shared" si="31"/>
        <v>0</v>
      </c>
      <c r="AF34" s="139">
        <f t="shared" si="31"/>
        <v>200000</v>
      </c>
      <c r="AH34" s="139">
        <f t="shared" ref="AH34:AK34" si="32">AH26+AH19+AH12</f>
        <v>0</v>
      </c>
      <c r="AI34" s="139">
        <f t="shared" si="32"/>
        <v>1905000</v>
      </c>
      <c r="AJ34" s="139">
        <f t="shared" si="32"/>
        <v>9342101.5099999998</v>
      </c>
      <c r="AK34" s="139">
        <f t="shared" si="32"/>
        <v>200000</v>
      </c>
    </row>
    <row r="35" spans="1:37" s="6" customFormat="1" ht="57.75" customHeight="1" x14ac:dyDescent="0.55000000000000004">
      <c r="A35" s="14"/>
      <c r="B35" s="14"/>
      <c r="C35" s="18"/>
      <c r="D35" s="18"/>
      <c r="E35" s="18"/>
      <c r="F35" s="18"/>
      <c r="G35" s="19"/>
      <c r="H35" s="20"/>
      <c r="I35" s="20"/>
      <c r="J35" s="20"/>
      <c r="K35" s="20"/>
      <c r="L35" s="20"/>
      <c r="M35" s="20"/>
      <c r="N35" s="20"/>
      <c r="O35" s="19"/>
      <c r="P35" s="19"/>
      <c r="Q35" s="14"/>
      <c r="R35" s="14"/>
      <c r="S35" s="20"/>
      <c r="T35" s="14"/>
      <c r="U35" s="20"/>
      <c r="V35" s="154"/>
      <c r="W35" s="154"/>
      <c r="X35" s="154"/>
      <c r="Y35" s="155"/>
      <c r="Z35" s="111"/>
      <c r="AA35" s="111"/>
      <c r="AB35" s="111"/>
      <c r="AC35" s="111"/>
      <c r="AD35" s="111"/>
      <c r="AE35" s="111"/>
      <c r="AF35" s="112"/>
      <c r="AH35" s="20"/>
      <c r="AI35" s="20"/>
      <c r="AJ35" s="20"/>
      <c r="AK35" s="20"/>
    </row>
    <row r="36" spans="1:37" s="17" customFormat="1" ht="57.75" customHeight="1" x14ac:dyDescent="0.55000000000000004">
      <c r="A36" s="23" t="s">
        <v>25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4"/>
      <c r="Q36" s="25"/>
      <c r="R36" s="25"/>
      <c r="S36" s="23"/>
      <c r="T36" s="25"/>
      <c r="U36" s="23"/>
      <c r="V36" s="136"/>
      <c r="W36" s="26"/>
      <c r="X36" s="27"/>
      <c r="Y36" s="137"/>
      <c r="Z36" s="28"/>
      <c r="AA36" s="28"/>
      <c r="AB36" s="28"/>
      <c r="AC36" s="28"/>
      <c r="AD36" s="28"/>
      <c r="AE36" s="28"/>
      <c r="AF36" s="27"/>
      <c r="AH36" s="23"/>
      <c r="AI36" s="23"/>
      <c r="AJ36" s="23"/>
      <c r="AK36" s="23"/>
    </row>
    <row r="37" spans="1:37" s="6" customFormat="1" ht="141.75" customHeight="1" x14ac:dyDescent="0.55000000000000004">
      <c r="A37" s="300" t="s">
        <v>217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22"/>
      <c r="S37" s="22"/>
      <c r="T37" s="22"/>
      <c r="U37" s="22"/>
      <c r="V37" s="122"/>
      <c r="X37" s="123"/>
      <c r="Y37" s="135"/>
      <c r="Z37" s="124"/>
      <c r="AA37" s="144"/>
      <c r="AB37" s="144"/>
      <c r="AC37" s="144"/>
      <c r="AD37" s="144"/>
      <c r="AE37" s="144"/>
      <c r="AF37" s="123"/>
    </row>
    <row r="38" spans="1:37" s="34" customFormat="1" ht="30" x14ac:dyDescent="0.4">
      <c r="A38" s="29"/>
      <c r="B38" s="30"/>
      <c r="C38" s="30"/>
      <c r="D38" s="30"/>
      <c r="E38" s="30"/>
      <c r="F38" s="30"/>
      <c r="G38" s="31"/>
      <c r="H38" s="32"/>
      <c r="I38" s="159"/>
      <c r="J38" s="159"/>
      <c r="K38" s="159"/>
      <c r="L38" s="159"/>
      <c r="M38" s="159"/>
      <c r="N38" s="159"/>
      <c r="O38" s="31"/>
      <c r="P38" s="31"/>
      <c r="Q38" s="33"/>
      <c r="R38" s="33"/>
      <c r="S38" s="159"/>
      <c r="T38" s="33"/>
      <c r="U38" s="159"/>
      <c r="V38" s="156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H38" s="159"/>
      <c r="AI38" s="159"/>
      <c r="AJ38" s="159"/>
      <c r="AK38" s="159"/>
    </row>
    <row r="39" spans="1:37" s="34" customFormat="1" ht="30" x14ac:dyDescent="0.4">
      <c r="A39" s="29"/>
      <c r="B39" s="30"/>
      <c r="C39" s="30"/>
      <c r="D39" s="30"/>
      <c r="E39" s="30"/>
      <c r="F39" s="30"/>
      <c r="G39" s="31"/>
      <c r="H39" s="32"/>
      <c r="I39" s="159"/>
      <c r="J39" s="159"/>
      <c r="K39" s="159"/>
      <c r="L39" s="159"/>
      <c r="M39" s="159"/>
      <c r="N39" s="159"/>
      <c r="O39" s="31"/>
      <c r="P39" s="31"/>
      <c r="Q39" s="33"/>
      <c r="R39" s="33"/>
      <c r="S39" s="159"/>
      <c r="T39" s="33"/>
      <c r="U39" s="159"/>
      <c r="V39" s="156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H39" s="159"/>
      <c r="AI39" s="159"/>
      <c r="AJ39" s="159"/>
      <c r="AK39" s="159"/>
    </row>
    <row r="40" spans="1:37" s="34" customFormat="1" ht="30" x14ac:dyDescent="0.4">
      <c r="A40" s="29"/>
      <c r="B40" s="30"/>
      <c r="C40" s="30"/>
      <c r="D40" s="30"/>
      <c r="E40" s="30"/>
      <c r="F40" s="30"/>
      <c r="G40" s="31"/>
      <c r="H40" s="32"/>
      <c r="I40" s="159"/>
      <c r="J40" s="159"/>
      <c r="K40" s="159"/>
      <c r="L40" s="159"/>
      <c r="M40" s="159"/>
      <c r="N40" s="159"/>
      <c r="O40" s="31"/>
      <c r="P40" s="31"/>
      <c r="Q40" s="33"/>
      <c r="R40" s="33"/>
      <c r="S40" s="159"/>
      <c r="T40" s="33"/>
      <c r="U40" s="159"/>
      <c r="V40" s="156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H40" s="159"/>
      <c r="AI40" s="159"/>
      <c r="AJ40" s="159"/>
      <c r="AK40" s="159"/>
    </row>
    <row r="41" spans="1:37" s="34" customFormat="1" ht="30" x14ac:dyDescent="0.4">
      <c r="A41" s="29"/>
      <c r="B41" s="30"/>
      <c r="C41" s="30"/>
      <c r="I41" s="159"/>
      <c r="J41" s="159"/>
      <c r="K41" s="159"/>
      <c r="L41" s="159"/>
      <c r="M41" s="159"/>
      <c r="N41" s="159"/>
      <c r="O41" s="31"/>
      <c r="P41" s="31"/>
      <c r="Q41" s="33"/>
      <c r="R41" s="33"/>
      <c r="S41" s="159"/>
      <c r="T41" s="33"/>
      <c r="U41" s="159"/>
      <c r="V41" s="156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H41" s="159"/>
      <c r="AI41" s="159"/>
      <c r="AJ41" s="159"/>
      <c r="AK41" s="159"/>
    </row>
    <row r="42" spans="1:37" s="34" customFormat="1" ht="30" x14ac:dyDescent="0.4">
      <c r="A42" s="29"/>
      <c r="B42" s="30"/>
      <c r="C42" s="30"/>
      <c r="I42" s="159"/>
      <c r="J42" s="159"/>
      <c r="K42" s="159"/>
      <c r="L42" s="159"/>
      <c r="M42" s="159"/>
      <c r="N42" s="159"/>
      <c r="O42" s="31"/>
      <c r="P42" s="31"/>
      <c r="Q42" s="33"/>
      <c r="R42" s="33"/>
      <c r="S42" s="159"/>
      <c r="T42" s="33"/>
      <c r="U42" s="159"/>
      <c r="V42" s="156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H42" s="159"/>
      <c r="AI42" s="159"/>
      <c r="AJ42" s="159"/>
      <c r="AK42" s="159"/>
    </row>
    <row r="43" spans="1:37" s="34" customFormat="1" ht="30" x14ac:dyDescent="0.4">
      <c r="A43" s="29"/>
      <c r="B43" s="30"/>
      <c r="C43" s="30"/>
      <c r="I43" s="159"/>
      <c r="J43" s="159"/>
      <c r="K43" s="159"/>
      <c r="L43" s="159"/>
      <c r="M43" s="159"/>
      <c r="N43" s="159"/>
      <c r="O43" s="31"/>
      <c r="P43" s="31"/>
      <c r="Q43" s="33"/>
      <c r="R43" s="33"/>
      <c r="S43" s="159"/>
      <c r="T43" s="33"/>
      <c r="U43" s="159"/>
      <c r="V43" s="156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H43" s="159"/>
      <c r="AI43" s="159"/>
      <c r="AJ43" s="159"/>
      <c r="AK43" s="159"/>
    </row>
    <row r="44" spans="1:37" s="34" customFormat="1" ht="30" x14ac:dyDescent="0.4">
      <c r="A44" s="29"/>
      <c r="B44" s="30"/>
      <c r="C44" s="30"/>
      <c r="D44" s="30"/>
      <c r="E44" s="30"/>
      <c r="F44" s="30"/>
      <c r="G44" s="31"/>
      <c r="H44" s="32"/>
      <c r="I44" s="159"/>
      <c r="J44" s="159"/>
      <c r="K44" s="159"/>
      <c r="L44" s="159"/>
      <c r="M44" s="159"/>
      <c r="N44" s="159"/>
      <c r="O44" s="31"/>
      <c r="P44" s="31"/>
      <c r="Q44" s="33"/>
      <c r="R44" s="33"/>
      <c r="S44" s="159"/>
      <c r="T44" s="33"/>
      <c r="U44" s="159"/>
      <c r="V44" s="156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H44" s="159"/>
      <c r="AI44" s="159"/>
      <c r="AJ44" s="159"/>
      <c r="AK44" s="159"/>
    </row>
    <row r="45" spans="1:37" s="34" customFormat="1" ht="30" x14ac:dyDescent="0.4">
      <c r="A45" s="29"/>
      <c r="B45" s="30"/>
      <c r="C45" s="30"/>
      <c r="D45" s="30"/>
      <c r="E45" s="30"/>
      <c r="F45" s="30"/>
      <c r="G45" s="31"/>
      <c r="H45" s="32"/>
      <c r="I45" s="159"/>
      <c r="J45" s="159"/>
      <c r="K45" s="159"/>
      <c r="L45" s="159"/>
      <c r="M45" s="159"/>
      <c r="N45" s="159"/>
      <c r="O45" s="31"/>
      <c r="P45" s="31"/>
      <c r="Q45" s="33"/>
      <c r="R45" s="33"/>
      <c r="S45" s="159"/>
      <c r="T45" s="33"/>
      <c r="U45" s="159"/>
      <c r="V45" s="156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H45" s="159"/>
      <c r="AI45" s="159"/>
      <c r="AJ45" s="159"/>
      <c r="AK45" s="159"/>
    </row>
    <row r="46" spans="1:37" s="34" customFormat="1" ht="30" x14ac:dyDescent="0.4">
      <c r="A46" s="29"/>
      <c r="B46" s="30"/>
      <c r="C46" s="30"/>
      <c r="D46" s="30"/>
      <c r="E46" s="30"/>
      <c r="F46" s="30"/>
      <c r="G46" s="31"/>
      <c r="H46" s="32"/>
      <c r="I46" s="159"/>
      <c r="J46" s="159"/>
      <c r="K46" s="159"/>
      <c r="L46" s="159"/>
      <c r="M46" s="159"/>
      <c r="N46" s="159"/>
      <c r="O46" s="31"/>
      <c r="P46" s="31"/>
      <c r="Q46" s="33"/>
      <c r="R46" s="33"/>
      <c r="S46" s="159"/>
      <c r="T46" s="33"/>
      <c r="U46" s="159"/>
      <c r="V46" s="156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H46" s="159"/>
      <c r="AI46" s="159"/>
      <c r="AJ46" s="159"/>
      <c r="AK46" s="159"/>
    </row>
    <row r="47" spans="1:37" s="34" customFormat="1" ht="30" x14ac:dyDescent="0.4">
      <c r="A47" s="29"/>
      <c r="B47" s="30"/>
      <c r="C47" s="30"/>
      <c r="D47" s="30"/>
      <c r="E47" s="30"/>
      <c r="F47" s="30"/>
      <c r="G47" s="31"/>
      <c r="H47" s="32"/>
      <c r="I47" s="159"/>
      <c r="J47" s="159"/>
      <c r="K47" s="159"/>
      <c r="L47" s="159"/>
      <c r="M47" s="159"/>
      <c r="N47" s="159"/>
      <c r="O47" s="31"/>
      <c r="P47" s="31"/>
      <c r="Q47" s="33"/>
      <c r="R47" s="33"/>
      <c r="S47" s="159"/>
      <c r="T47" s="33"/>
      <c r="U47" s="159"/>
      <c r="V47" s="156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H47" s="159"/>
      <c r="AI47" s="159"/>
      <c r="AJ47" s="159"/>
      <c r="AK47" s="159"/>
    </row>
    <row r="48" spans="1:37" s="34" customFormat="1" ht="30" x14ac:dyDescent="0.4">
      <c r="A48" s="29"/>
      <c r="B48" s="30"/>
      <c r="C48" s="30"/>
      <c r="D48" s="30"/>
      <c r="E48" s="30"/>
      <c r="F48" s="30"/>
      <c r="G48" s="31"/>
      <c r="H48" s="32"/>
      <c r="I48" s="159"/>
      <c r="J48" s="159"/>
      <c r="K48" s="159"/>
      <c r="L48" s="159"/>
      <c r="M48" s="159"/>
      <c r="N48" s="159"/>
      <c r="O48" s="31"/>
      <c r="P48" s="31"/>
      <c r="Q48" s="33"/>
      <c r="R48" s="33"/>
      <c r="S48" s="159"/>
      <c r="T48" s="33"/>
      <c r="U48" s="159"/>
      <c r="V48" s="156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H48" s="159"/>
      <c r="AI48" s="159"/>
      <c r="AJ48" s="159"/>
      <c r="AK48" s="159"/>
    </row>
    <row r="49" spans="1:37" s="34" customFormat="1" ht="30" x14ac:dyDescent="0.4">
      <c r="A49" s="29"/>
      <c r="B49" s="30"/>
      <c r="C49" s="30"/>
      <c r="D49" s="30"/>
      <c r="E49" s="30"/>
      <c r="F49" s="30"/>
      <c r="G49" s="31"/>
      <c r="H49" s="32"/>
      <c r="I49" s="159"/>
      <c r="J49" s="159"/>
      <c r="K49" s="159"/>
      <c r="L49" s="159"/>
      <c r="M49" s="159"/>
      <c r="N49" s="159"/>
      <c r="O49" s="31"/>
      <c r="P49" s="31"/>
      <c r="Q49" s="33"/>
      <c r="R49" s="33"/>
      <c r="S49" s="159"/>
      <c r="T49" s="33"/>
      <c r="U49" s="159"/>
      <c r="V49" s="156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H49" s="159"/>
      <c r="AI49" s="159"/>
      <c r="AJ49" s="159"/>
      <c r="AK49" s="159"/>
    </row>
    <row r="50" spans="1:37" s="34" customFormat="1" ht="30" x14ac:dyDescent="0.4">
      <c r="A50" s="29"/>
      <c r="B50" s="30"/>
      <c r="C50" s="30"/>
      <c r="D50" s="30"/>
      <c r="E50" s="30"/>
      <c r="F50" s="30"/>
      <c r="G50" s="31"/>
      <c r="H50" s="32"/>
      <c r="I50" s="159"/>
      <c r="J50" s="159"/>
      <c r="K50" s="159"/>
      <c r="L50" s="159"/>
      <c r="M50" s="159"/>
      <c r="N50" s="159"/>
      <c r="O50" s="31"/>
      <c r="P50" s="31"/>
      <c r="Q50" s="33"/>
      <c r="R50" s="33"/>
      <c r="S50" s="159"/>
      <c r="T50" s="33"/>
      <c r="U50" s="159"/>
      <c r="V50" s="156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H50" s="159"/>
      <c r="AI50" s="159"/>
      <c r="AJ50" s="159"/>
      <c r="AK50" s="159"/>
    </row>
    <row r="51" spans="1:37" s="34" customFormat="1" ht="30" x14ac:dyDescent="0.4">
      <c r="A51" s="29"/>
      <c r="B51" s="30"/>
      <c r="C51" s="30"/>
      <c r="D51" s="30"/>
      <c r="E51" s="30"/>
      <c r="F51" s="30"/>
      <c r="G51" s="31"/>
      <c r="H51" s="32"/>
      <c r="I51" s="159"/>
      <c r="J51" s="159"/>
      <c r="K51" s="159"/>
      <c r="L51" s="159"/>
      <c r="M51" s="159"/>
      <c r="N51" s="159"/>
      <c r="O51" s="31"/>
      <c r="P51" s="31"/>
      <c r="Q51" s="33"/>
      <c r="R51" s="33"/>
      <c r="S51" s="159"/>
      <c r="T51" s="33"/>
      <c r="U51" s="159"/>
      <c r="V51" s="156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H51" s="159"/>
      <c r="AI51" s="159"/>
      <c r="AJ51" s="159"/>
      <c r="AK51" s="159"/>
    </row>
    <row r="52" spans="1:37" s="34" customFormat="1" ht="30" x14ac:dyDescent="0.4">
      <c r="A52" s="29"/>
      <c r="B52" s="30"/>
      <c r="C52" s="30"/>
      <c r="D52" s="30"/>
      <c r="E52" s="30"/>
      <c r="F52" s="30"/>
      <c r="G52" s="31"/>
      <c r="H52" s="32"/>
      <c r="I52" s="159"/>
      <c r="J52" s="159"/>
      <c r="K52" s="159"/>
      <c r="L52" s="159"/>
      <c r="M52" s="159"/>
      <c r="N52" s="159"/>
      <c r="O52" s="31"/>
      <c r="P52" s="31"/>
      <c r="Q52" s="33"/>
      <c r="R52" s="33"/>
      <c r="S52" s="159"/>
      <c r="T52" s="33"/>
      <c r="U52" s="159"/>
      <c r="V52" s="156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H52" s="159"/>
      <c r="AI52" s="159"/>
      <c r="AJ52" s="159"/>
      <c r="AK52" s="159"/>
    </row>
    <row r="53" spans="1:37" s="34" customFormat="1" ht="30" x14ac:dyDescent="0.4">
      <c r="A53" s="29"/>
      <c r="B53" s="30"/>
      <c r="C53" s="30"/>
      <c r="D53" s="30"/>
      <c r="E53" s="30"/>
      <c r="F53" s="30"/>
      <c r="G53" s="31"/>
      <c r="H53" s="32"/>
      <c r="I53" s="159"/>
      <c r="J53" s="159"/>
      <c r="K53" s="159"/>
      <c r="L53" s="159"/>
      <c r="M53" s="159"/>
      <c r="N53" s="159"/>
      <c r="O53" s="31"/>
      <c r="P53" s="31"/>
      <c r="Q53" s="33"/>
      <c r="R53" s="33"/>
      <c r="S53" s="159"/>
      <c r="T53" s="33"/>
      <c r="U53" s="159"/>
      <c r="V53" s="156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H53" s="159"/>
      <c r="AI53" s="159"/>
      <c r="AJ53" s="159"/>
      <c r="AK53" s="159"/>
    </row>
    <row r="54" spans="1:37" s="34" customFormat="1" ht="30" x14ac:dyDescent="0.4">
      <c r="A54" s="29"/>
      <c r="B54" s="30"/>
      <c r="C54" s="30"/>
      <c r="D54" s="30"/>
      <c r="E54" s="30"/>
      <c r="F54" s="30"/>
      <c r="G54" s="31"/>
      <c r="H54" s="32"/>
      <c r="I54" s="159"/>
      <c r="J54" s="159"/>
      <c r="K54" s="159"/>
      <c r="L54" s="159"/>
      <c r="M54" s="159"/>
      <c r="N54" s="159"/>
      <c r="O54" s="31"/>
      <c r="P54" s="31"/>
      <c r="S54" s="159"/>
      <c r="U54" s="159"/>
      <c r="V54" s="156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H54" s="159"/>
      <c r="AI54" s="159"/>
      <c r="AJ54" s="159"/>
      <c r="AK54" s="159"/>
    </row>
    <row r="55" spans="1:37" s="34" customFormat="1" ht="30" x14ac:dyDescent="0.4">
      <c r="A55" s="29"/>
      <c r="B55" s="30"/>
      <c r="C55" s="30"/>
      <c r="D55" s="30"/>
      <c r="E55" s="30"/>
      <c r="F55" s="30"/>
      <c r="G55" s="31"/>
      <c r="H55" s="32"/>
      <c r="I55" s="159"/>
      <c r="J55" s="159"/>
      <c r="K55" s="159"/>
      <c r="L55" s="159"/>
      <c r="M55" s="159"/>
      <c r="N55" s="159"/>
      <c r="O55" s="31"/>
      <c r="P55" s="31"/>
      <c r="Q55" s="35"/>
      <c r="R55" s="35"/>
      <c r="S55" s="159"/>
      <c r="T55" s="35"/>
      <c r="U55" s="159"/>
      <c r="V55" s="156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H55" s="159"/>
      <c r="AI55" s="159"/>
      <c r="AJ55" s="159"/>
      <c r="AK55" s="159"/>
    </row>
    <row r="56" spans="1:37" x14ac:dyDescent="0.2">
      <c r="Q56" s="40"/>
      <c r="R56" s="40"/>
      <c r="T56" s="40"/>
    </row>
    <row r="57" spans="1:37" x14ac:dyDescent="0.2">
      <c r="Q57" s="40"/>
      <c r="R57" s="40"/>
      <c r="T57" s="40"/>
    </row>
    <row r="58" spans="1:37" x14ac:dyDescent="0.2">
      <c r="Q58" s="43"/>
      <c r="R58" s="43"/>
      <c r="T58" s="43"/>
    </row>
    <row r="60" spans="1:37" x14ac:dyDescent="0.2">
      <c r="Q60" s="40"/>
      <c r="R60" s="40"/>
      <c r="T60" s="40"/>
    </row>
    <row r="61" spans="1:37" s="45" customFormat="1" x14ac:dyDescent="0.35">
      <c r="A61" s="36"/>
      <c r="B61" s="37"/>
      <c r="C61" s="37"/>
      <c r="D61" s="37"/>
      <c r="E61" s="37"/>
      <c r="F61" s="37"/>
      <c r="G61" s="38"/>
      <c r="H61" s="39"/>
      <c r="I61" s="160"/>
      <c r="J61" s="160"/>
      <c r="K61" s="160"/>
      <c r="L61" s="160"/>
      <c r="M61" s="160"/>
      <c r="N61" s="160"/>
      <c r="O61" s="38"/>
      <c r="P61" s="38"/>
      <c r="Q61" s="44"/>
      <c r="R61" s="44"/>
      <c r="S61" s="160"/>
      <c r="T61" s="44"/>
      <c r="U61" s="160"/>
      <c r="V61" s="41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H61" s="160"/>
      <c r="AI61" s="160"/>
      <c r="AJ61" s="160"/>
      <c r="AK61" s="160"/>
    </row>
    <row r="62" spans="1:37" s="45" customFormat="1" x14ac:dyDescent="0.35">
      <c r="A62" s="36"/>
      <c r="B62" s="37"/>
      <c r="C62" s="37"/>
      <c r="D62" s="37"/>
      <c r="E62" s="37"/>
      <c r="F62" s="37"/>
      <c r="G62" s="38"/>
      <c r="H62" s="39"/>
      <c r="I62" s="160"/>
      <c r="J62" s="160"/>
      <c r="K62" s="160"/>
      <c r="L62" s="160"/>
      <c r="M62" s="160"/>
      <c r="N62" s="160"/>
      <c r="O62" s="38"/>
      <c r="P62" s="38"/>
      <c r="Q62" s="46"/>
      <c r="R62" s="46"/>
      <c r="S62" s="160"/>
      <c r="T62" s="46"/>
      <c r="U62" s="160"/>
      <c r="V62" s="41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H62" s="160"/>
      <c r="AI62" s="160"/>
      <c r="AJ62" s="160"/>
      <c r="AK62" s="160"/>
    </row>
    <row r="63" spans="1:37" s="45" customFormat="1" x14ac:dyDescent="0.35">
      <c r="A63" s="36"/>
      <c r="B63" s="37"/>
      <c r="C63" s="37"/>
      <c r="D63" s="37"/>
      <c r="E63" s="37"/>
      <c r="F63" s="37"/>
      <c r="G63" s="38"/>
      <c r="H63" s="39"/>
      <c r="I63" s="160"/>
      <c r="J63" s="160"/>
      <c r="K63" s="160"/>
      <c r="L63" s="160"/>
      <c r="M63" s="160"/>
      <c r="N63" s="160"/>
      <c r="O63" s="38"/>
      <c r="P63" s="38"/>
      <c r="Q63" s="44"/>
      <c r="R63" s="44"/>
      <c r="S63" s="160"/>
      <c r="T63" s="44"/>
      <c r="U63" s="160"/>
      <c r="V63" s="41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H63" s="160"/>
      <c r="AI63" s="160"/>
      <c r="AJ63" s="160"/>
      <c r="AK63" s="160"/>
    </row>
  </sheetData>
  <mergeCells count="36">
    <mergeCell ref="M5:M6"/>
    <mergeCell ref="AE1:AF1"/>
    <mergeCell ref="AE2:AF2"/>
    <mergeCell ref="AE3:AF3"/>
    <mergeCell ref="AI5:AI6"/>
    <mergeCell ref="G5:G6"/>
    <mergeCell ref="Q1:AD3"/>
    <mergeCell ref="F1:P3"/>
    <mergeCell ref="O5:O6"/>
    <mergeCell ref="P5:P6"/>
    <mergeCell ref="A4:R4"/>
    <mergeCell ref="W4:AF4"/>
    <mergeCell ref="Y5:AB5"/>
    <mergeCell ref="Q5:Q6"/>
    <mergeCell ref="R5:R6"/>
    <mergeCell ref="T5:T6"/>
    <mergeCell ref="V5:V6"/>
    <mergeCell ref="AC5:AE5"/>
    <mergeCell ref="K5:K6"/>
    <mergeCell ref="L5:L6"/>
    <mergeCell ref="AJ5:AJ6"/>
    <mergeCell ref="AK5:AK6"/>
    <mergeCell ref="A37:Q37"/>
    <mergeCell ref="O12:R12"/>
    <mergeCell ref="A5:A6"/>
    <mergeCell ref="B5:B6"/>
    <mergeCell ref="C5:C6"/>
    <mergeCell ref="D5:D6"/>
    <mergeCell ref="E5:E6"/>
    <mergeCell ref="F5:F6"/>
    <mergeCell ref="O26:R26"/>
    <mergeCell ref="O34:R34"/>
    <mergeCell ref="O19:R19"/>
    <mergeCell ref="H5:H6"/>
    <mergeCell ref="J5:J6"/>
    <mergeCell ref="AH5:AH6"/>
  </mergeCells>
  <printOptions horizontalCentered="1"/>
  <pageMargins left="0.70866141732283472" right="0.70866141732283472" top="0.94488188976377963" bottom="0.74803149606299213" header="0" footer="0"/>
  <pageSetup paperSize="17" scale="17" orientation="landscape" r:id="rId1"/>
  <headerFooter>
    <oddFooter>&amp;L&amp;36Elaboró: Dirección General de Obra Pública.&amp;C&amp;36* Este programa esta sujeto a cambios derivados de proyectos ejecutivos, presupuestos y disponibilidad presupuestal ; así como observaciones de instancias revisoras.&amp;R&amp;48 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AF38"/>
  <sheetViews>
    <sheetView view="pageBreakPreview" topLeftCell="B4" zoomScale="40" zoomScaleNormal="25" zoomScaleSheetLayoutView="40" zoomScalePageLayoutView="25" workbookViewId="0">
      <pane xSplit="4" ySplit="3" topLeftCell="F19" activePane="bottomRight" state="frozen"/>
      <selection activeCell="B4" sqref="B4"/>
      <selection pane="topRight" activeCell="F4" sqref="F4"/>
      <selection pane="bottomLeft" activeCell="B7" sqref="B7"/>
      <selection pane="bottomRight" activeCell="F33" sqref="F33"/>
    </sheetView>
  </sheetViews>
  <sheetFormatPr baseColWidth="10" defaultColWidth="11.42578125" defaultRowHeight="20.25" x14ac:dyDescent="0.3"/>
  <cols>
    <col min="1" max="1" width="55.7109375" style="61" customWidth="1"/>
    <col min="2" max="2" width="28.140625" style="61" customWidth="1"/>
    <col min="3" max="4" width="40" style="61" customWidth="1"/>
    <col min="5" max="5" width="57.7109375" style="198" customWidth="1"/>
    <col min="6" max="8" width="57.7109375" style="51" customWidth="1"/>
    <col min="9" max="9" width="57.7109375" style="51" hidden="1" customWidth="1"/>
    <col min="10" max="10" width="57.7109375" style="51" customWidth="1"/>
    <col min="11" max="11" width="57.7109375" style="51" hidden="1" customWidth="1"/>
    <col min="12" max="13" width="57.7109375" style="51" customWidth="1"/>
    <col min="14" max="14" width="57.7109375" style="51" hidden="1" customWidth="1"/>
    <col min="15" max="15" width="57.7109375" style="51" customWidth="1"/>
    <col min="16" max="16384" width="11.42578125" style="51"/>
  </cols>
  <sheetData>
    <row r="1" spans="1:15" s="222" customFormat="1" ht="77.25" customHeight="1" x14ac:dyDescent="0.3">
      <c r="A1" s="322"/>
      <c r="B1" s="323"/>
      <c r="C1" s="328" t="s">
        <v>147</v>
      </c>
      <c r="D1" s="328"/>
      <c r="E1" s="329"/>
      <c r="F1" s="340" t="s">
        <v>149</v>
      </c>
      <c r="G1" s="334"/>
      <c r="H1" s="334"/>
      <c r="I1" s="334"/>
      <c r="J1" s="334"/>
      <c r="K1" s="334"/>
      <c r="L1" s="334"/>
      <c r="M1" s="334"/>
      <c r="N1" s="334"/>
      <c r="O1" s="335"/>
    </row>
    <row r="2" spans="1:15" s="222" customFormat="1" ht="77.25" customHeight="1" x14ac:dyDescent="0.3">
      <c r="A2" s="324"/>
      <c r="B2" s="325"/>
      <c r="C2" s="330"/>
      <c r="D2" s="330"/>
      <c r="E2" s="331"/>
      <c r="F2" s="341"/>
      <c r="G2" s="342"/>
      <c r="H2" s="342"/>
      <c r="I2" s="342"/>
      <c r="J2" s="342"/>
      <c r="K2" s="342"/>
      <c r="L2" s="342"/>
      <c r="M2" s="342"/>
      <c r="N2" s="336" t="s">
        <v>153</v>
      </c>
      <c r="O2" s="337"/>
    </row>
    <row r="3" spans="1:15" s="222" customFormat="1" ht="77.25" customHeight="1" x14ac:dyDescent="0.3">
      <c r="A3" s="326"/>
      <c r="B3" s="327"/>
      <c r="C3" s="332"/>
      <c r="D3" s="332"/>
      <c r="E3" s="333"/>
      <c r="F3" s="343"/>
      <c r="G3" s="344"/>
      <c r="H3" s="344"/>
      <c r="I3" s="344"/>
      <c r="J3" s="344"/>
      <c r="K3" s="344"/>
      <c r="L3" s="344"/>
      <c r="M3" s="344"/>
      <c r="N3" s="338">
        <f ca="1">TODAY()</f>
        <v>43565</v>
      </c>
      <c r="O3" s="339"/>
    </row>
    <row r="4" spans="1:15" s="229" customFormat="1" ht="53.25" customHeight="1" x14ac:dyDescent="0.2">
      <c r="A4" s="345" t="s">
        <v>26</v>
      </c>
      <c r="B4" s="346"/>
      <c r="C4" s="346"/>
      <c r="D4" s="347"/>
      <c r="E4" s="228" t="s">
        <v>2</v>
      </c>
      <c r="F4" s="348" t="s">
        <v>150</v>
      </c>
      <c r="G4" s="348"/>
      <c r="H4" s="348"/>
      <c r="I4" s="348"/>
      <c r="J4" s="348"/>
      <c r="K4" s="348"/>
      <c r="L4" s="348"/>
      <c r="M4" s="348"/>
      <c r="N4" s="348"/>
      <c r="O4" s="348"/>
    </row>
    <row r="5" spans="1:15" s="125" customFormat="1" ht="53.25" customHeight="1" x14ac:dyDescent="0.2">
      <c r="A5" s="349" t="s">
        <v>27</v>
      </c>
      <c r="B5" s="349" t="s">
        <v>27</v>
      </c>
      <c r="C5" s="351"/>
      <c r="D5" s="352"/>
      <c r="E5" s="355" t="s">
        <v>11</v>
      </c>
      <c r="F5" s="192" t="s">
        <v>47</v>
      </c>
      <c r="G5" s="191" t="s">
        <v>48</v>
      </c>
      <c r="H5" s="357" t="s">
        <v>12</v>
      </c>
      <c r="I5" s="358"/>
      <c r="J5" s="358"/>
      <c r="K5" s="359"/>
      <c r="L5" s="360" t="s">
        <v>49</v>
      </c>
      <c r="M5" s="361"/>
      <c r="N5" s="362"/>
      <c r="O5" s="192" t="s">
        <v>151</v>
      </c>
    </row>
    <row r="6" spans="1:15" s="126" customFormat="1" ht="221.25" customHeight="1" x14ac:dyDescent="0.35">
      <c r="A6" s="350"/>
      <c r="B6" s="350"/>
      <c r="C6" s="353"/>
      <c r="D6" s="354"/>
      <c r="E6" s="356"/>
      <c r="F6" s="141" t="s">
        <v>71</v>
      </c>
      <c r="G6" s="127" t="s">
        <v>72</v>
      </c>
      <c r="H6" s="141" t="s">
        <v>143</v>
      </c>
      <c r="I6" s="141" t="s">
        <v>144</v>
      </c>
      <c r="J6" s="141" t="s">
        <v>145</v>
      </c>
      <c r="K6" s="141" t="s">
        <v>73</v>
      </c>
      <c r="L6" s="127" t="s">
        <v>188</v>
      </c>
      <c r="M6" s="127" t="s">
        <v>337</v>
      </c>
      <c r="N6" s="201" t="s">
        <v>84</v>
      </c>
      <c r="O6" s="127" t="s">
        <v>74</v>
      </c>
    </row>
    <row r="7" spans="1:15" x14ac:dyDescent="0.3">
      <c r="A7" s="320"/>
      <c r="B7" s="320"/>
      <c r="C7" s="320"/>
      <c r="D7" s="320"/>
      <c r="E7" s="49"/>
      <c r="F7" s="50"/>
      <c r="G7" s="50"/>
      <c r="H7" s="50"/>
      <c r="I7" s="50"/>
      <c r="J7" s="50"/>
      <c r="K7" s="50"/>
      <c r="L7" s="3"/>
      <c r="M7" s="3"/>
    </row>
    <row r="8" spans="1:15" s="128" customFormat="1" ht="75" customHeight="1" x14ac:dyDescent="0.2">
      <c r="A8" s="321" t="s">
        <v>197</v>
      </c>
      <c r="B8" s="313" t="str">
        <f>'POP_(Obra_Gral.)'!A8</f>
        <v>FONDO METROPOLITANO / 2019</v>
      </c>
      <c r="C8" s="314"/>
      <c r="D8" s="315"/>
      <c r="E8" s="193">
        <f>'POP_(Obra_Gral.)'!V12</f>
        <v>61122056.829999998</v>
      </c>
      <c r="F8" s="62">
        <f>'POP_(Obra_Gral.)'!W12</f>
        <v>61122056.829999998</v>
      </c>
      <c r="G8" s="62">
        <f>'POP_(Obra_Gral.)'!X12</f>
        <v>0</v>
      </c>
      <c r="H8" s="62">
        <f>'POP_(Obra_Gral.)'!Y12</f>
        <v>0</v>
      </c>
      <c r="I8" s="62">
        <f>'POP_(Obra_Gral.)'!Z12</f>
        <v>0</v>
      </c>
      <c r="J8" s="62">
        <f>'POP_(Obra_Gral.)'!AA12</f>
        <v>0</v>
      </c>
      <c r="K8" s="62">
        <f>'POP_(Obra_Gral.)'!AB12</f>
        <v>0</v>
      </c>
      <c r="L8" s="62">
        <f>'POP_(Obra_Gral.)'!AC12</f>
        <v>0</v>
      </c>
      <c r="M8" s="62">
        <f>'POP_(Obra_Gral.)'!AD12</f>
        <v>0</v>
      </c>
      <c r="N8" s="62">
        <f>'POP_(Obra_Gral.)'!AE12</f>
        <v>0</v>
      </c>
      <c r="O8" s="62">
        <f>'POP_(Obra_Gral.)'!AF12</f>
        <v>0</v>
      </c>
    </row>
    <row r="9" spans="1:15" s="128" customFormat="1" ht="75" customHeight="1" x14ac:dyDescent="0.2">
      <c r="A9" s="321"/>
      <c r="B9" s="313" t="str">
        <f>'POP_(Obra_Gral.)'!A15</f>
        <v>FONDO PARA EL DESARROLLO REGIONAL SUSTENTABLE DE ESTADOS Y MUNICIPIOS MINEROS / 2019</v>
      </c>
      <c r="C9" s="314"/>
      <c r="D9" s="315"/>
      <c r="E9" s="193">
        <f>'POP_(Obra_Gral.)'!V37</f>
        <v>36260466.36999999</v>
      </c>
      <c r="F9" s="62">
        <f>'POP_(Obra_Gral.)'!W37</f>
        <v>36260466.36999999</v>
      </c>
      <c r="G9" s="62">
        <f>'POP_(Obra_Gral.)'!X37</f>
        <v>0</v>
      </c>
      <c r="H9" s="62">
        <f>'POP_(Obra_Gral.)'!Y37</f>
        <v>0</v>
      </c>
      <c r="I9" s="62">
        <f>'POP_(Obra_Gral.)'!Z37</f>
        <v>0</v>
      </c>
      <c r="J9" s="62">
        <f>'POP_(Obra_Gral.)'!AA37</f>
        <v>0</v>
      </c>
      <c r="K9" s="62">
        <f>'POP_(Obra_Gral.)'!AB37</f>
        <v>0</v>
      </c>
      <c r="L9" s="62">
        <f>'POP_(Obra_Gral.)'!AC37</f>
        <v>0</v>
      </c>
      <c r="M9" s="62">
        <f>'POP_(Obra_Gral.)'!AD37</f>
        <v>0</v>
      </c>
      <c r="N9" s="62">
        <f>'POP_(Obra_Gral.)'!AE37</f>
        <v>0</v>
      </c>
      <c r="O9" s="62">
        <f>'POP_(Obra_Gral.)'!AF37</f>
        <v>0</v>
      </c>
    </row>
    <row r="10" spans="1:15" s="128" customFormat="1" ht="75" customHeight="1" x14ac:dyDescent="0.2">
      <c r="A10" s="321"/>
      <c r="B10" s="313" t="str">
        <f>'POP_(Obra_Gral.)'!A48</f>
        <v>PROGRAMA DE APOYOS A LA CULTURA / 2019</v>
      </c>
      <c r="C10" s="314"/>
      <c r="D10" s="315"/>
      <c r="E10" s="193">
        <f>'POP_(Obra_Gral.)'!V53</f>
        <v>10000000</v>
      </c>
      <c r="F10" s="62">
        <f>'POP_(Obra_Gral.)'!W53</f>
        <v>10000000</v>
      </c>
      <c r="G10" s="62">
        <f>'POP_(Obra_Gral.)'!X53</f>
        <v>0</v>
      </c>
      <c r="H10" s="62">
        <f>'POP_(Obra_Gral.)'!Y53</f>
        <v>0</v>
      </c>
      <c r="I10" s="62">
        <f>'POP_(Obra_Gral.)'!Z53</f>
        <v>0</v>
      </c>
      <c r="J10" s="62">
        <f>'POP_(Obra_Gral.)'!AA53</f>
        <v>0</v>
      </c>
      <c r="K10" s="62">
        <f>'POP_(Obra_Gral.)'!AB53</f>
        <v>0</v>
      </c>
      <c r="L10" s="62">
        <f>'POP_(Obra_Gral.)'!AC53</f>
        <v>0</v>
      </c>
      <c r="M10" s="62">
        <f>'POP_(Obra_Gral.)'!AD53</f>
        <v>0</v>
      </c>
      <c r="N10" s="62">
        <f>'POP_(Obra_Gral.)'!AE53</f>
        <v>0</v>
      </c>
      <c r="O10" s="62">
        <f>'POP_(Obra_Gral.)'!AF53</f>
        <v>0</v>
      </c>
    </row>
    <row r="11" spans="1:15" s="128" customFormat="1" ht="75" customHeight="1" x14ac:dyDescent="0.2">
      <c r="A11" s="321"/>
      <c r="B11" s="313" t="str">
        <f>'POP_(Obra_Gral.)'!A56</f>
        <v>PROGRAMA SECTUR / 2019</v>
      </c>
      <c r="C11" s="314"/>
      <c r="D11" s="315"/>
      <c r="E11" s="193">
        <f>'POP_(Obra_Gral.)'!V60</f>
        <v>9900000</v>
      </c>
      <c r="F11" s="62">
        <f>'POP_(Obra_Gral.)'!W60</f>
        <v>0</v>
      </c>
      <c r="G11" s="62">
        <f>'POP_(Obra_Gral.)'!X60</f>
        <v>9900000</v>
      </c>
      <c r="H11" s="62">
        <f>'POP_(Obra_Gral.)'!Y60</f>
        <v>0</v>
      </c>
      <c r="I11" s="62">
        <f>'POP_(Obra_Gral.)'!Z60</f>
        <v>0</v>
      </c>
      <c r="J11" s="62">
        <f>'POP_(Obra_Gral.)'!AA60</f>
        <v>0</v>
      </c>
      <c r="K11" s="62">
        <f>'POP_(Obra_Gral.)'!AB60</f>
        <v>0</v>
      </c>
      <c r="L11" s="62">
        <f>'POP_(Obra_Gral.)'!AC60</f>
        <v>0</v>
      </c>
      <c r="M11" s="62">
        <f>'POP_(Obra_Gral.)'!AD60</f>
        <v>0</v>
      </c>
      <c r="N11" s="62">
        <f>'POP_(Obra_Gral.)'!AE60</f>
        <v>0</v>
      </c>
      <c r="O11" s="62">
        <f>'POP_(Obra_Gral.)'!AF60</f>
        <v>0</v>
      </c>
    </row>
    <row r="12" spans="1:15" s="128" customFormat="1" ht="73.5" customHeight="1" x14ac:dyDescent="0.2">
      <c r="A12" s="321"/>
      <c r="B12" s="313" t="str">
        <f>'POP_(Obra_Gral.)'!A63</f>
        <v>PROGRAMA EMBELLECIENDO MI COLONIA / 2019</v>
      </c>
      <c r="C12" s="314"/>
      <c r="D12" s="315"/>
      <c r="E12" s="193">
        <f>'POP_(Obra_Gral.)'!V81</f>
        <v>73865884.829999998</v>
      </c>
      <c r="F12" s="62">
        <f>'POP_(Obra_Gral.)'!W81</f>
        <v>0</v>
      </c>
      <c r="G12" s="62">
        <f>'POP_(Obra_Gral.)'!X81</f>
        <v>51205055.809999995</v>
      </c>
      <c r="H12" s="62">
        <f>'POP_(Obra_Gral.)'!Y81</f>
        <v>3252820.3499999978</v>
      </c>
      <c r="I12" s="62">
        <f>'POP_(Obra_Gral.)'!Z81</f>
        <v>0</v>
      </c>
      <c r="J12" s="62">
        <f>'POP_(Obra_Gral.)'!AA81</f>
        <v>0</v>
      </c>
      <c r="K12" s="62">
        <f>'POP_(Obra_Gral.)'!AB81</f>
        <v>0</v>
      </c>
      <c r="L12" s="62">
        <f>'POP_(Obra_Gral.)'!AC81</f>
        <v>11250000</v>
      </c>
      <c r="M12" s="62">
        <f>'POP_(Obra_Gral.)'!AD81</f>
        <v>8158008.6700000018</v>
      </c>
      <c r="N12" s="62">
        <f>'POP_(Obra_Gral.)'!AE81</f>
        <v>0</v>
      </c>
      <c r="O12" s="62">
        <f>'POP_(Obra_Gral.)'!AF81</f>
        <v>0</v>
      </c>
    </row>
    <row r="13" spans="1:15" s="128" customFormat="1" ht="75" customHeight="1" x14ac:dyDescent="0.2">
      <c r="A13" s="321"/>
      <c r="B13" s="313" t="str">
        <f>'POP_(Obra_Gral.)'!A84</f>
        <v>PROGRAMA SERVICIOS BÁSICOS EN MI COMUNIDAD / 2019</v>
      </c>
      <c r="C13" s="314"/>
      <c r="D13" s="315"/>
      <c r="E13" s="193">
        <f>'POP_(Obra_Gral.)'!V93</f>
        <v>2926931.44</v>
      </c>
      <c r="F13" s="62">
        <f>'POP_(Obra_Gral.)'!W93</f>
        <v>0</v>
      </c>
      <c r="G13" s="62">
        <f>'POP_(Obra_Gral.)'!X93</f>
        <v>1499999.9999999998</v>
      </c>
      <c r="H13" s="62">
        <f>'POP_(Obra_Gral.)'!Y93</f>
        <v>1426931.4400000004</v>
      </c>
      <c r="I13" s="62">
        <f>'POP_(Obra_Gral.)'!Z93</f>
        <v>0</v>
      </c>
      <c r="J13" s="62">
        <f>'POP_(Obra_Gral.)'!AA93</f>
        <v>0</v>
      </c>
      <c r="K13" s="62">
        <f>'POP_(Obra_Gral.)'!AB93</f>
        <v>0</v>
      </c>
      <c r="L13" s="62">
        <f>'POP_(Obra_Gral.)'!AC93</f>
        <v>0</v>
      </c>
      <c r="M13" s="62">
        <f>'POP_(Obra_Gral.)'!AD93</f>
        <v>0</v>
      </c>
      <c r="N13" s="62">
        <f>'POP_(Obra_Gral.)'!AE93</f>
        <v>0</v>
      </c>
      <c r="O13" s="62">
        <f>'POP_(Obra_Gral.)'!AF93</f>
        <v>0</v>
      </c>
    </row>
    <row r="14" spans="1:15" s="128" customFormat="1" ht="75" customHeight="1" x14ac:dyDescent="0.2">
      <c r="A14" s="321"/>
      <c r="B14" s="313" t="str">
        <f>'POP_(Obra_Gral.)'!A96</f>
        <v>PROGRAMA SERVICIOS BÁSICOS GTO / 2019</v>
      </c>
      <c r="C14" s="314"/>
      <c r="D14" s="315"/>
      <c r="E14" s="193">
        <f>'POP_(Obra_Gral.)'!V102</f>
        <v>7500000</v>
      </c>
      <c r="F14" s="62">
        <f>'POP_(Obra_Gral.)'!W102</f>
        <v>0</v>
      </c>
      <c r="G14" s="62">
        <f>'POP_(Obra_Gral.)'!X102</f>
        <v>3750000</v>
      </c>
      <c r="H14" s="62">
        <f>'POP_(Obra_Gral.)'!Y102</f>
        <v>0</v>
      </c>
      <c r="I14" s="62">
        <f>'POP_(Obra_Gral.)'!Z102</f>
        <v>0</v>
      </c>
      <c r="J14" s="62">
        <f>'POP_(Obra_Gral.)'!AA102</f>
        <v>0</v>
      </c>
      <c r="K14" s="62">
        <f>'POP_(Obra_Gral.)'!AB102</f>
        <v>0</v>
      </c>
      <c r="L14" s="62">
        <f>'POP_(Obra_Gral.)'!AC102</f>
        <v>3750000</v>
      </c>
      <c r="M14" s="62">
        <f>'POP_(Obra_Gral.)'!AD102</f>
        <v>0</v>
      </c>
      <c r="N14" s="62">
        <f>'POP_(Obra_Gral.)'!AE102</f>
        <v>0</v>
      </c>
      <c r="O14" s="62">
        <f>'POP_(Obra_Gral.)'!AF102</f>
        <v>0</v>
      </c>
    </row>
    <row r="15" spans="1:15" s="128" customFormat="1" ht="75" customHeight="1" x14ac:dyDescent="0.2">
      <c r="A15" s="321"/>
      <c r="B15" s="313" t="str">
        <f>'POP_(Obra_Gral.)'!A105</f>
        <v>PROGRAMA VIVO LOS ESPACIOS DE MI COLONIA / 2019</v>
      </c>
      <c r="C15" s="314"/>
      <c r="D15" s="315"/>
      <c r="E15" s="193">
        <f>'POP_(Obra_Gral.)'!V109</f>
        <v>4000000</v>
      </c>
      <c r="F15" s="62">
        <f>'POP_(Obra_Gral.)'!W109</f>
        <v>0</v>
      </c>
      <c r="G15" s="62">
        <f>'POP_(Obra_Gral.)'!X109</f>
        <v>2000000</v>
      </c>
      <c r="H15" s="62">
        <f>'POP_(Obra_Gral.)'!Y109</f>
        <v>0</v>
      </c>
      <c r="I15" s="62">
        <f>'POP_(Obra_Gral.)'!Z109</f>
        <v>0</v>
      </c>
      <c r="J15" s="62">
        <f>'POP_(Obra_Gral.)'!AA109</f>
        <v>0</v>
      </c>
      <c r="K15" s="62">
        <f>'POP_(Obra_Gral.)'!AB109</f>
        <v>0</v>
      </c>
      <c r="L15" s="62">
        <f>'POP_(Obra_Gral.)'!AC109</f>
        <v>0</v>
      </c>
      <c r="M15" s="62">
        <f>'POP_(Obra_Gral.)'!AD109</f>
        <v>2000000</v>
      </c>
      <c r="N15" s="62">
        <f>'POP_(Obra_Gral.)'!AE109</f>
        <v>0</v>
      </c>
      <c r="O15" s="62">
        <f>'POP_(Obra_Gral.)'!AF109</f>
        <v>0</v>
      </c>
    </row>
    <row r="16" spans="1:15" s="128" customFormat="1" ht="75" customHeight="1" x14ac:dyDescent="0.2">
      <c r="A16" s="321"/>
      <c r="B16" s="313" t="str">
        <f>'POP_(Obra_Gral.)'!A112</f>
        <v>PROGRAMA VIVE MEJOR CON IMPULSO / 2019</v>
      </c>
      <c r="C16" s="314"/>
      <c r="D16" s="315"/>
      <c r="E16" s="193">
        <f>'POP_(Obra_Gral.)'!V129</f>
        <v>13550000</v>
      </c>
      <c r="F16" s="62">
        <f>'POP_(Obra_Gral.)'!W129</f>
        <v>0</v>
      </c>
      <c r="G16" s="62">
        <f>'POP_(Obra_Gral.)'!X129</f>
        <v>6775000</v>
      </c>
      <c r="H16" s="62">
        <f>'POP_(Obra_Gral.)'!Y129</f>
        <v>6775000</v>
      </c>
      <c r="I16" s="62">
        <f>'POP_(Obra_Gral.)'!Z129</f>
        <v>0</v>
      </c>
      <c r="J16" s="62">
        <f>'POP_(Obra_Gral.)'!AA129</f>
        <v>0</v>
      </c>
      <c r="K16" s="62">
        <f>'POP_(Obra_Gral.)'!AB129</f>
        <v>0</v>
      </c>
      <c r="L16" s="62">
        <f>'POP_(Obra_Gral.)'!AC129</f>
        <v>0</v>
      </c>
      <c r="M16" s="62">
        <f>'POP_(Obra_Gral.)'!AD129</f>
        <v>0</v>
      </c>
      <c r="N16" s="62">
        <f>'POP_(Obra_Gral.)'!AE129</f>
        <v>0</v>
      </c>
      <c r="O16" s="62">
        <f>'POP_(Obra_Gral.)'!AF129</f>
        <v>0</v>
      </c>
    </row>
    <row r="17" spans="1:15" s="128" customFormat="1" ht="81" customHeight="1" x14ac:dyDescent="0.2">
      <c r="A17" s="321"/>
      <c r="B17" s="313" t="str">
        <f>'POP_(Obra_Gral.)'!A132</f>
        <v>PROGRAMA Q0146 GTO ME MUEVE / 2019</v>
      </c>
      <c r="C17" s="314"/>
      <c r="D17" s="315"/>
      <c r="E17" s="193">
        <f>'POP_(Obra_Gral.)'!V137</f>
        <v>2170000</v>
      </c>
      <c r="F17" s="62">
        <f>'POP_(Obra_Gral.)'!W137</f>
        <v>0</v>
      </c>
      <c r="G17" s="62">
        <f>'POP_(Obra_Gral.)'!X137</f>
        <v>1085000</v>
      </c>
      <c r="H17" s="62">
        <f>'POP_(Obra_Gral.)'!Y137</f>
        <v>0</v>
      </c>
      <c r="I17" s="62">
        <f>'POP_(Obra_Gral.)'!Z137</f>
        <v>0</v>
      </c>
      <c r="J17" s="62">
        <f>'POP_(Obra_Gral.)'!AA137</f>
        <v>0</v>
      </c>
      <c r="K17" s="62">
        <f>'POP_(Obra_Gral.)'!AB137</f>
        <v>0</v>
      </c>
      <c r="L17" s="62">
        <f>'POP_(Obra_Gral.)'!AC137</f>
        <v>0</v>
      </c>
      <c r="M17" s="62">
        <f>'POP_(Obra_Gral.)'!AD137</f>
        <v>1085000</v>
      </c>
      <c r="N17" s="62">
        <f>'POP_(Obra_Gral.)'!AE137</f>
        <v>0</v>
      </c>
      <c r="O17" s="62">
        <f>'POP_(Obra_Gral.)'!AF137</f>
        <v>0</v>
      </c>
    </row>
    <row r="18" spans="1:15" s="128" customFormat="1" ht="75" customHeight="1" x14ac:dyDescent="0.2">
      <c r="A18" s="321"/>
      <c r="B18" s="313" t="str">
        <f>'POP_(Obra_Gral.)'!A140</f>
        <v>PROGRAMA REHABILITACIÓN DE CANCHAS / 2019</v>
      </c>
      <c r="C18" s="314"/>
      <c r="D18" s="315"/>
      <c r="E18" s="193">
        <f>'POP_(Obra_Gral.)'!V157</f>
        <v>3656812.3882919997</v>
      </c>
      <c r="F18" s="62">
        <f>'POP_(Obra_Gral.)'!W157</f>
        <v>0</v>
      </c>
      <c r="G18" s="62">
        <f>'POP_(Obra_Gral.)'!X157</f>
        <v>3656812.3882919997</v>
      </c>
      <c r="H18" s="62">
        <f>'POP_(Obra_Gral.)'!Y157</f>
        <v>0</v>
      </c>
      <c r="I18" s="62">
        <f>'POP_(Obra_Gral.)'!Z157</f>
        <v>0</v>
      </c>
      <c r="J18" s="62">
        <f>'POP_(Obra_Gral.)'!AA157</f>
        <v>0</v>
      </c>
      <c r="K18" s="62">
        <f>'POP_(Obra_Gral.)'!AB157</f>
        <v>0</v>
      </c>
      <c r="L18" s="62">
        <f>'POP_(Obra_Gral.)'!AC157</f>
        <v>0</v>
      </c>
      <c r="M18" s="62">
        <f>'POP_(Obra_Gral.)'!AD157</f>
        <v>0</v>
      </c>
      <c r="N18" s="62">
        <f>'POP_(Obra_Gral.)'!AE157</f>
        <v>0</v>
      </c>
      <c r="O18" s="62">
        <f>'POP_(Obra_Gral.)'!AF157</f>
        <v>0</v>
      </c>
    </row>
    <row r="19" spans="1:15" s="128" customFormat="1" ht="68.25" customHeight="1" x14ac:dyDescent="0.2">
      <c r="A19" s="321"/>
      <c r="B19" s="313" t="str">
        <f>'POP_(Obra_Gral.)'!A160</f>
        <v>PROGRAMA CONECTANDO MI CAMINO RURAL  / 2019</v>
      </c>
      <c r="C19" s="314"/>
      <c r="D19" s="315"/>
      <c r="E19" s="193">
        <f>'POP_(Obra_Gral.)'!V166</f>
        <v>10000000</v>
      </c>
      <c r="F19" s="62">
        <f>'POP_(Obra_Gral.)'!W166</f>
        <v>0</v>
      </c>
      <c r="G19" s="62">
        <f>'POP_(Obra_Gral.)'!X166</f>
        <v>5000000</v>
      </c>
      <c r="H19" s="62">
        <f>'POP_(Obra_Gral.)'!Y166</f>
        <v>0</v>
      </c>
      <c r="I19" s="62">
        <f>'POP_(Obra_Gral.)'!Z166</f>
        <v>0</v>
      </c>
      <c r="J19" s="62">
        <f>'POP_(Obra_Gral.)'!AA166</f>
        <v>0</v>
      </c>
      <c r="K19" s="62">
        <f>'POP_(Obra_Gral.)'!AB166</f>
        <v>0</v>
      </c>
      <c r="L19" s="62">
        <f>'POP_(Obra_Gral.)'!AC166</f>
        <v>0</v>
      </c>
      <c r="M19" s="62">
        <f>'POP_(Obra_Gral.)'!AD166</f>
        <v>5000000</v>
      </c>
      <c r="N19" s="62">
        <f>'POP_(Obra_Gral.)'!AE166</f>
        <v>0</v>
      </c>
      <c r="O19" s="62">
        <f>'POP_(Obra_Gral.)'!AF166</f>
        <v>0</v>
      </c>
    </row>
    <row r="20" spans="1:15" s="128" customFormat="1" ht="63.75" customHeight="1" x14ac:dyDescent="0.2">
      <c r="A20" s="321"/>
      <c r="B20" s="313" t="str">
        <f>'POP_(Obra_Gral.)'!A169</f>
        <v>SUFICIENCIAS PRESUPUESTALES / 2019</v>
      </c>
      <c r="C20" s="314"/>
      <c r="D20" s="315"/>
      <c r="E20" s="193">
        <f>'POP_(Obra_Gral.)'!V175</f>
        <v>338624.16</v>
      </c>
      <c r="F20" s="62">
        <f>'POP_(Obra_Gral.)'!W175</f>
        <v>0</v>
      </c>
      <c r="G20" s="62">
        <f>'POP_(Obra_Gral.)'!X175</f>
        <v>0</v>
      </c>
      <c r="H20" s="62">
        <f>'POP_(Obra_Gral.)'!Y175</f>
        <v>0</v>
      </c>
      <c r="I20" s="62">
        <f>'POP_(Obra_Gral.)'!Z175</f>
        <v>0</v>
      </c>
      <c r="J20" s="62">
        <f>'POP_(Obra_Gral.)'!AA175</f>
        <v>0</v>
      </c>
      <c r="K20" s="62">
        <f>'POP_(Obra_Gral.)'!AB175</f>
        <v>0</v>
      </c>
      <c r="L20" s="62">
        <f>'POP_(Obra_Gral.)'!AC175</f>
        <v>0</v>
      </c>
      <c r="M20" s="62">
        <f>'POP_(Obra_Gral.)'!AD175</f>
        <v>338624.16</v>
      </c>
      <c r="N20" s="62">
        <f>'POP_(Obra_Gral.)'!AE175</f>
        <v>0</v>
      </c>
      <c r="O20" s="62">
        <f>'POP_(Obra_Gral.)'!AF175</f>
        <v>0</v>
      </c>
    </row>
    <row r="21" spans="1:15" s="128" customFormat="1" ht="69.75" customHeight="1" x14ac:dyDescent="0.2">
      <c r="A21" s="321"/>
      <c r="B21" s="313" t="str">
        <f>'POP_(Obra_Gral.)'!A178</f>
        <v>FONDO DE APORTACIONES PARA LA INFRAESTRUCTURA SOCIAL MUNICIPAL / 2019</v>
      </c>
      <c r="C21" s="314"/>
      <c r="D21" s="315"/>
      <c r="E21" s="193">
        <f>'POP_(Obra_Gral.)'!V203</f>
        <v>31744104.210000001</v>
      </c>
      <c r="F21" s="62">
        <f>'POP_(Obra_Gral.)'!W203</f>
        <v>0</v>
      </c>
      <c r="G21" s="62">
        <f>'POP_(Obra_Gral.)'!X203</f>
        <v>0</v>
      </c>
      <c r="H21" s="62">
        <f>'POP_(Obra_Gral.)'!Y203</f>
        <v>30744104.210000001</v>
      </c>
      <c r="I21" s="62">
        <f>'POP_(Obra_Gral.)'!Z203</f>
        <v>0</v>
      </c>
      <c r="J21" s="62">
        <f>'POP_(Obra_Gral.)'!AA203</f>
        <v>0</v>
      </c>
      <c r="K21" s="62">
        <f>'POP_(Obra_Gral.)'!AB203</f>
        <v>0</v>
      </c>
      <c r="L21" s="62">
        <f>'POP_(Obra_Gral.)'!AC203</f>
        <v>0</v>
      </c>
      <c r="M21" s="62">
        <f>'POP_(Obra_Gral.)'!AD203</f>
        <v>1000000</v>
      </c>
      <c r="N21" s="62">
        <f>'POP_(Obra_Gral.)'!AE203</f>
        <v>0</v>
      </c>
      <c r="O21" s="62">
        <f>'POP_(Obra_Gral.)'!AF203</f>
        <v>0</v>
      </c>
    </row>
    <row r="22" spans="1:15" s="128" customFormat="1" ht="62.25" customHeight="1" x14ac:dyDescent="0.2">
      <c r="A22" s="321"/>
      <c r="B22" s="313" t="str">
        <f>'POP_(Obra_Gral.)'!A206</f>
        <v>OBRA DIRECTA / 2019</v>
      </c>
      <c r="C22" s="314"/>
      <c r="D22" s="315"/>
      <c r="E22" s="193">
        <f>'POP_(Obra_Gral.)'!V217</f>
        <v>11133991.33</v>
      </c>
      <c r="F22" s="62">
        <f>'POP_(Obra_Gral.)'!W217</f>
        <v>0</v>
      </c>
      <c r="G22" s="62">
        <f>'POP_(Obra_Gral.)'!X217</f>
        <v>0</v>
      </c>
      <c r="H22" s="62">
        <f>'POP_(Obra_Gral.)'!Y217</f>
        <v>0</v>
      </c>
      <c r="I22" s="62">
        <f>'POP_(Obra_Gral.)'!Z217</f>
        <v>0</v>
      </c>
      <c r="J22" s="62">
        <f>'POP_(Obra_Gral.)'!AA217</f>
        <v>0</v>
      </c>
      <c r="K22" s="62">
        <f>'POP_(Obra_Gral.)'!AB217</f>
        <v>0</v>
      </c>
      <c r="L22" s="62">
        <f>'POP_(Obra_Gral.)'!AC217</f>
        <v>0</v>
      </c>
      <c r="M22" s="62">
        <f>'POP_(Obra_Gral.)'!AD217</f>
        <v>11133991.33</v>
      </c>
      <c r="N22" s="62">
        <f>'POP_(Obra_Gral.)'!AE217</f>
        <v>0</v>
      </c>
      <c r="O22" s="62">
        <f>'POP_(Obra_Gral.)'!AF217</f>
        <v>0</v>
      </c>
    </row>
    <row r="23" spans="1:15" s="128" customFormat="1" ht="66" customHeight="1" x14ac:dyDescent="0.2">
      <c r="A23" s="321"/>
      <c r="B23" s="313" t="str">
        <f>'POP_(Obra_Gral.)'!A220</f>
        <v>(*) ESTUDIOS Y PROYECTOS Y SERVICIOS RELACIONADOS CON LA OBRA PUBLICA / 2019</v>
      </c>
      <c r="C23" s="314"/>
      <c r="D23" s="315"/>
      <c r="E23" s="193">
        <f>'POP_(Obra_Gral.)'!V224</f>
        <v>6504541.1500000004</v>
      </c>
      <c r="F23" s="62">
        <f>'POP_(Obra_Gral.)'!W224</f>
        <v>0</v>
      </c>
      <c r="G23" s="62">
        <f>'POP_(Obra_Gral.)'!X224</f>
        <v>0</v>
      </c>
      <c r="H23" s="62">
        <f>'POP_(Obra_Gral.)'!Y224</f>
        <v>0</v>
      </c>
      <c r="I23" s="62">
        <f>'POP_(Obra_Gral.)'!Z224</f>
        <v>0</v>
      </c>
      <c r="J23" s="62">
        <f>'POP_(Obra_Gral.)'!AA224</f>
        <v>5500000</v>
      </c>
      <c r="K23" s="62">
        <f>'POP_(Obra_Gral.)'!AB224</f>
        <v>0</v>
      </c>
      <c r="L23" s="62">
        <f>'POP_(Obra_Gral.)'!AC224</f>
        <v>0</v>
      </c>
      <c r="M23" s="62">
        <f>'POP_(Obra_Gral.)'!AD224</f>
        <v>1004541.15</v>
      </c>
      <c r="N23" s="62">
        <f>'POP_(Obra_Gral.)'!AE224</f>
        <v>0</v>
      </c>
      <c r="O23" s="62">
        <f>'POP_(Obra_Gral.)'!AF224</f>
        <v>0</v>
      </c>
    </row>
    <row r="24" spans="1:15" s="128" customFormat="1" ht="71.25" customHeight="1" x14ac:dyDescent="0.2">
      <c r="A24" s="321"/>
      <c r="B24" s="313" t="str">
        <f>'POP_(Obra_Gral.)'!A227</f>
        <v>(*) PROGRAMA DE MANTENIMIENTO Y BACHEO / 2019</v>
      </c>
      <c r="C24" s="314"/>
      <c r="D24" s="315"/>
      <c r="E24" s="193">
        <f>'POP_(Obra_Gral.)'!V231</f>
        <v>7572183.2300000004</v>
      </c>
      <c r="F24" s="62">
        <f>'POP_(Obra_Gral.)'!W231</f>
        <v>0</v>
      </c>
      <c r="G24" s="62">
        <f>'POP_(Obra_Gral.)'!X231</f>
        <v>0</v>
      </c>
      <c r="H24" s="62">
        <f>'POP_(Obra_Gral.)'!Y231</f>
        <v>0</v>
      </c>
      <c r="I24" s="62">
        <f>'POP_(Obra_Gral.)'!Z231</f>
        <v>0</v>
      </c>
      <c r="J24" s="62">
        <f>'POP_(Obra_Gral.)'!AA231</f>
        <v>0</v>
      </c>
      <c r="K24" s="62">
        <f>'POP_(Obra_Gral.)'!AB231</f>
        <v>0</v>
      </c>
      <c r="L24" s="62">
        <f>'POP_(Obra_Gral.)'!AC231</f>
        <v>0</v>
      </c>
      <c r="M24" s="62">
        <f>'POP_(Obra_Gral.)'!AD231</f>
        <v>7572183.2300000004</v>
      </c>
      <c r="N24" s="62">
        <f>'POP_(Obra_Gral.)'!AE231</f>
        <v>0</v>
      </c>
      <c r="O24" s="62">
        <f>'POP_(Obra_Gral.)'!AF231</f>
        <v>0</v>
      </c>
    </row>
    <row r="25" spans="1:15" s="128" customFormat="1" ht="69.75" customHeight="1" x14ac:dyDescent="0.2">
      <c r="A25" s="321"/>
      <c r="B25" s="313" t="str">
        <f>'POP_(Obra_Gral.)'!A234</f>
        <v>(*) PROGRAMA DE REHABILITACIÓN DE CAMINOS RURALES / 2019</v>
      </c>
      <c r="C25" s="314"/>
      <c r="D25" s="315"/>
      <c r="E25" s="193">
        <f>'POP_(Obra_Gral.)'!V238</f>
        <v>1500000</v>
      </c>
      <c r="F25" s="62">
        <f>'POP_(Obra_Gral.)'!W238</f>
        <v>0</v>
      </c>
      <c r="G25" s="62">
        <f>'POP_(Obra_Gral.)'!X238</f>
        <v>0</v>
      </c>
      <c r="H25" s="62">
        <f>'POP_(Obra_Gral.)'!Y238</f>
        <v>0</v>
      </c>
      <c r="I25" s="62">
        <f>'POP_(Obra_Gral.)'!Z238</f>
        <v>0</v>
      </c>
      <c r="J25" s="62">
        <f>'POP_(Obra_Gral.)'!AA238</f>
        <v>1500000</v>
      </c>
      <c r="K25" s="62">
        <f>'POP_(Obra_Gral.)'!AB238</f>
        <v>0</v>
      </c>
      <c r="L25" s="62">
        <f>'POP_(Obra_Gral.)'!AC238</f>
        <v>0</v>
      </c>
      <c r="M25" s="62">
        <f>'POP_(Obra_Gral.)'!AD238</f>
        <v>0</v>
      </c>
      <c r="N25" s="62">
        <f>'POP_(Obra_Gral.)'!AE238</f>
        <v>0</v>
      </c>
      <c r="O25" s="62">
        <f>'POP_(Obra_Gral.)'!AF238</f>
        <v>0</v>
      </c>
    </row>
    <row r="26" spans="1:15" s="128" customFormat="1" ht="51.75" customHeight="1" x14ac:dyDescent="0.2">
      <c r="A26" s="129"/>
      <c r="B26" s="313" t="s">
        <v>31</v>
      </c>
      <c r="C26" s="314"/>
      <c r="D26" s="315"/>
      <c r="E26" s="194">
        <f>SUM(E8:E25)</f>
        <v>293745595.93829197</v>
      </c>
      <c r="F26" s="194">
        <f t="shared" ref="F26:O26" si="0">SUM(F8:F25)</f>
        <v>107382523.19999999</v>
      </c>
      <c r="G26" s="194">
        <f t="shared" si="0"/>
        <v>84871868.198292002</v>
      </c>
      <c r="H26" s="194">
        <f t="shared" si="0"/>
        <v>42198856</v>
      </c>
      <c r="I26" s="194">
        <f t="shared" si="0"/>
        <v>0</v>
      </c>
      <c r="J26" s="194">
        <f t="shared" si="0"/>
        <v>7000000</v>
      </c>
      <c r="K26" s="194">
        <f t="shared" si="0"/>
        <v>0</v>
      </c>
      <c r="L26" s="194">
        <f t="shared" si="0"/>
        <v>15000000</v>
      </c>
      <c r="M26" s="194">
        <f t="shared" si="0"/>
        <v>37292348.540000007</v>
      </c>
      <c r="N26" s="194">
        <f t="shared" si="0"/>
        <v>0</v>
      </c>
      <c r="O26" s="194">
        <f t="shared" si="0"/>
        <v>0</v>
      </c>
    </row>
    <row r="27" spans="1:15" s="132" customFormat="1" ht="27" x14ac:dyDescent="0.2">
      <c r="A27" s="130"/>
      <c r="B27" s="130"/>
      <c r="C27" s="130"/>
      <c r="D27" s="130"/>
      <c r="E27" s="203">
        <f>'POP_(Obra_Gral.)'!V240</f>
        <v>293745595.93829197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spans="1:15" s="128" customFormat="1" ht="69" customHeight="1" x14ac:dyDescent="0.2">
      <c r="A28" s="316" t="s">
        <v>196</v>
      </c>
      <c r="B28" s="313" t="str">
        <f>'PAS_(Social_Gral.)'!A8</f>
        <v>PROGRAMA VIVE MEJOR CON IMPULSO / 2019</v>
      </c>
      <c r="C28" s="314"/>
      <c r="D28" s="315"/>
      <c r="E28" s="193">
        <f>'PAS_(Social_Gral.)'!V12</f>
        <v>2810000</v>
      </c>
      <c r="F28" s="62">
        <f>'PAS_(Social_Gral.)'!W12</f>
        <v>0</v>
      </c>
      <c r="G28" s="62">
        <f>'PAS_(Social_Gral.)'!X12</f>
        <v>1405000</v>
      </c>
      <c r="H28" s="62">
        <f>'PAS_(Social_Gral.)'!Y12</f>
        <v>1405000</v>
      </c>
      <c r="I28" s="62">
        <f>'PAS_(Social_Gral.)'!Z12</f>
        <v>0</v>
      </c>
      <c r="J28" s="62">
        <f>'PAS_(Social_Gral.)'!AA12</f>
        <v>0</v>
      </c>
      <c r="K28" s="62">
        <f>'PAS_(Social_Gral.)'!AB12</f>
        <v>0</v>
      </c>
      <c r="L28" s="62">
        <f>'PAS_(Social_Gral.)'!AC12</f>
        <v>0</v>
      </c>
      <c r="M28" s="62">
        <f>'PAS_(Social_Gral.)'!AD12</f>
        <v>0</v>
      </c>
      <c r="N28" s="62">
        <f>'PAS_(Social_Gral.)'!AE12</f>
        <v>0</v>
      </c>
      <c r="O28" s="62">
        <f>'PAS_(Social_Gral.)'!AF12</f>
        <v>0</v>
      </c>
    </row>
    <row r="29" spans="1:15" s="128" customFormat="1" ht="69" customHeight="1" x14ac:dyDescent="0.2">
      <c r="A29" s="317"/>
      <c r="B29" s="313" t="str">
        <f>'PAS_(Social_Gral.)'!A15</f>
        <v>PROGRAMA CAPTEMOS AGUA / 2019</v>
      </c>
      <c r="C29" s="314"/>
      <c r="D29" s="315"/>
      <c r="E29" s="193">
        <f>'PAS_(Social_Gral.)'!V19</f>
        <v>1000000</v>
      </c>
      <c r="F29" s="62">
        <f>'PAS_(Social_Gral.)'!W19</f>
        <v>0</v>
      </c>
      <c r="G29" s="62">
        <f>'PAS_(Social_Gral.)'!X19</f>
        <v>500000</v>
      </c>
      <c r="H29" s="62">
        <f>'PAS_(Social_Gral.)'!Y19</f>
        <v>0</v>
      </c>
      <c r="I29" s="62">
        <f>'PAS_(Social_Gral.)'!Z19</f>
        <v>0</v>
      </c>
      <c r="J29" s="62">
        <f>'PAS_(Social_Gral.)'!AA19</f>
        <v>0</v>
      </c>
      <c r="K29" s="62">
        <f>'PAS_(Social_Gral.)'!AB19</f>
        <v>0</v>
      </c>
      <c r="L29" s="62">
        <f>'PAS_(Social_Gral.)'!AC19</f>
        <v>0</v>
      </c>
      <c r="M29" s="62">
        <f>'PAS_(Social_Gral.)'!AD19</f>
        <v>300000</v>
      </c>
      <c r="N29" s="62">
        <f>'PAS_(Social_Gral.)'!AE19</f>
        <v>0</v>
      </c>
      <c r="O29" s="62">
        <f>'PAS_(Social_Gral.)'!AF19</f>
        <v>200000</v>
      </c>
    </row>
    <row r="30" spans="1:15" s="128" customFormat="1" ht="69" customHeight="1" x14ac:dyDescent="0.2">
      <c r="A30" s="318"/>
      <c r="B30" s="313" t="str">
        <f>'PAS_(Social_Gral.)'!A22</f>
        <v>(*) PROGRAMA OBRAS EN COLABORACIÓN / 2019</v>
      </c>
      <c r="C30" s="314"/>
      <c r="D30" s="315"/>
      <c r="E30" s="193">
        <f>'PAS_(Social_Gral.)'!V26</f>
        <v>7637101.5099999998</v>
      </c>
      <c r="F30" s="62">
        <f>'PAS_(Social_Gral.)'!W26</f>
        <v>0</v>
      </c>
      <c r="G30" s="62">
        <f>'PAS_(Social_Gral.)'!X26</f>
        <v>0</v>
      </c>
      <c r="H30" s="62">
        <f>'PAS_(Social_Gral.)'!Y26</f>
        <v>0</v>
      </c>
      <c r="I30" s="62">
        <f>'PAS_(Social_Gral.)'!Z26</f>
        <v>0</v>
      </c>
      <c r="J30" s="62">
        <f>'PAS_(Social_Gral.)'!AA26</f>
        <v>5000000</v>
      </c>
      <c r="K30" s="62">
        <f>'PAS_(Social_Gral.)'!AB26</f>
        <v>0</v>
      </c>
      <c r="L30" s="62">
        <f>'PAS_(Social_Gral.)'!AC26</f>
        <v>0</v>
      </c>
      <c r="M30" s="62">
        <f>'PAS_(Social_Gral.)'!AD26</f>
        <v>2637101.5099999998</v>
      </c>
      <c r="N30" s="62">
        <f>'PAS_(Social_Gral.)'!AE26</f>
        <v>0</v>
      </c>
      <c r="O30" s="62">
        <f>'PAS_(Social_Gral.)'!AF26</f>
        <v>0</v>
      </c>
    </row>
    <row r="31" spans="1:15" s="128" customFormat="1" ht="51.75" customHeight="1" x14ac:dyDescent="0.2">
      <c r="A31" s="131"/>
      <c r="B31" s="313" t="s">
        <v>31</v>
      </c>
      <c r="C31" s="314"/>
      <c r="D31" s="315"/>
      <c r="E31" s="194">
        <f t="shared" ref="E31:O31" si="1">SUM(E28:E30)</f>
        <v>11447101.51</v>
      </c>
      <c r="F31" s="194">
        <f t="shared" si="1"/>
        <v>0</v>
      </c>
      <c r="G31" s="194">
        <f t="shared" si="1"/>
        <v>1905000</v>
      </c>
      <c r="H31" s="194">
        <f t="shared" si="1"/>
        <v>1405000</v>
      </c>
      <c r="I31" s="194">
        <f t="shared" si="1"/>
        <v>0</v>
      </c>
      <c r="J31" s="194">
        <f t="shared" si="1"/>
        <v>5000000</v>
      </c>
      <c r="K31" s="194">
        <f t="shared" si="1"/>
        <v>0</v>
      </c>
      <c r="L31" s="194">
        <f t="shared" ref="L31" si="2">SUM(L28:L30)</f>
        <v>0</v>
      </c>
      <c r="M31" s="194">
        <f t="shared" si="1"/>
        <v>2937101.51</v>
      </c>
      <c r="N31" s="194">
        <f t="shared" si="1"/>
        <v>0</v>
      </c>
      <c r="O31" s="194">
        <f t="shared" si="1"/>
        <v>200000</v>
      </c>
    </row>
    <row r="32" spans="1:15" s="132" customFormat="1" ht="12" customHeight="1" x14ac:dyDescent="0.2">
      <c r="A32" s="130"/>
      <c r="B32" s="130"/>
      <c r="C32" s="130"/>
      <c r="D32" s="130"/>
      <c r="E32" s="195"/>
      <c r="F32" s="133"/>
      <c r="G32" s="133"/>
    </row>
    <row r="33" spans="1:32" s="128" customFormat="1" ht="51.75" customHeight="1" x14ac:dyDescent="0.2">
      <c r="A33" s="131"/>
      <c r="B33" s="313" t="s">
        <v>32</v>
      </c>
      <c r="C33" s="314"/>
      <c r="D33" s="315"/>
      <c r="E33" s="196">
        <f t="shared" ref="E33:O33" si="3">E31+E26</f>
        <v>305192697.44829196</v>
      </c>
      <c r="F33" s="196">
        <f t="shared" si="3"/>
        <v>107382523.19999999</v>
      </c>
      <c r="G33" s="196">
        <f t="shared" si="3"/>
        <v>86776868.198292002</v>
      </c>
      <c r="H33" s="196">
        <f t="shared" si="3"/>
        <v>43603856</v>
      </c>
      <c r="I33" s="196">
        <f t="shared" si="3"/>
        <v>0</v>
      </c>
      <c r="J33" s="196">
        <f t="shared" si="3"/>
        <v>12000000</v>
      </c>
      <c r="K33" s="196">
        <f t="shared" si="3"/>
        <v>0</v>
      </c>
      <c r="L33" s="196">
        <f t="shared" ref="L33" si="4">L31+L26</f>
        <v>15000000</v>
      </c>
      <c r="M33" s="196">
        <f t="shared" si="3"/>
        <v>40229450.050000004</v>
      </c>
      <c r="N33" s="196">
        <f t="shared" si="3"/>
        <v>0</v>
      </c>
      <c r="O33" s="196">
        <f t="shared" si="3"/>
        <v>200000</v>
      </c>
    </row>
    <row r="34" spans="1:32" s="53" customFormat="1" ht="27.75" x14ac:dyDescent="0.4">
      <c r="A34" s="52"/>
      <c r="B34" s="52"/>
      <c r="C34" s="52"/>
      <c r="D34" s="52"/>
      <c r="E34" s="202" t="e">
        <f>'POP_(Obra_Gral.)'!V242</f>
        <v>#REF!</v>
      </c>
      <c r="F34" s="54"/>
      <c r="G34" s="54"/>
      <c r="M34" s="55"/>
    </row>
    <row r="35" spans="1:32" s="64" customFormat="1" ht="31.5" customHeight="1" x14ac:dyDescent="0.35">
      <c r="A35" s="63" t="s">
        <v>25</v>
      </c>
      <c r="B35" s="63"/>
      <c r="C35" s="63"/>
      <c r="D35" s="63"/>
      <c r="E35" s="63"/>
      <c r="G35" s="65"/>
      <c r="H35" s="65"/>
      <c r="I35" s="65"/>
      <c r="J35" s="65"/>
      <c r="K35" s="65"/>
      <c r="L35" s="65"/>
      <c r="M35" s="65"/>
      <c r="N35" s="65"/>
      <c r="O35" s="66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8"/>
      <c r="AD35" s="67"/>
      <c r="AE35" s="67"/>
      <c r="AF35" s="67"/>
    </row>
    <row r="36" spans="1:32" s="56" customFormat="1" ht="84" customHeight="1" x14ac:dyDescent="0.35">
      <c r="A36" s="319" t="s">
        <v>227</v>
      </c>
      <c r="B36" s="319"/>
      <c r="C36" s="319"/>
      <c r="D36" s="319"/>
      <c r="E36" s="319"/>
      <c r="F36" s="319"/>
      <c r="G36" s="31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70"/>
      <c r="AD36" s="69"/>
      <c r="AE36" s="69"/>
      <c r="AF36" s="69"/>
    </row>
    <row r="37" spans="1:32" x14ac:dyDescent="0.3">
      <c r="A37" s="57"/>
      <c r="B37" s="57"/>
      <c r="C37" s="57"/>
      <c r="D37" s="57"/>
      <c r="E37" s="197"/>
      <c r="H37" s="58"/>
      <c r="I37" s="58"/>
      <c r="J37" s="58"/>
      <c r="K37" s="58"/>
      <c r="L37" s="58"/>
      <c r="N37" s="59"/>
    </row>
    <row r="38" spans="1:32" x14ac:dyDescent="0.3">
      <c r="A38" s="57"/>
      <c r="B38" s="57"/>
      <c r="C38" s="57"/>
      <c r="D38" s="57"/>
      <c r="E38" s="197"/>
      <c r="H38" s="58"/>
      <c r="I38" s="58"/>
      <c r="J38" s="58"/>
      <c r="K38" s="58"/>
      <c r="L38" s="58"/>
      <c r="N38" s="60"/>
    </row>
  </sheetData>
  <mergeCells count="41">
    <mergeCell ref="B8:D8"/>
    <mergeCell ref="A8:A25"/>
    <mergeCell ref="A1:B3"/>
    <mergeCell ref="C1:E3"/>
    <mergeCell ref="N1:O1"/>
    <mergeCell ref="N2:O2"/>
    <mergeCell ref="N3:O3"/>
    <mergeCell ref="F1:M3"/>
    <mergeCell ref="A4:D4"/>
    <mergeCell ref="F4:O4"/>
    <mergeCell ref="A5:A6"/>
    <mergeCell ref="B5:D6"/>
    <mergeCell ref="E5:E6"/>
    <mergeCell ref="H5:K5"/>
    <mergeCell ref="L5:N5"/>
    <mergeCell ref="B9:D9"/>
    <mergeCell ref="A36:G36"/>
    <mergeCell ref="A7:D7"/>
    <mergeCell ref="B15:D15"/>
    <mergeCell ref="B25:D25"/>
    <mergeCell ref="B11:D11"/>
    <mergeCell ref="B20:D20"/>
    <mergeCell ref="B19:D19"/>
    <mergeCell ref="B14:D14"/>
    <mergeCell ref="B13:D13"/>
    <mergeCell ref="B12:D12"/>
    <mergeCell ref="B18:D18"/>
    <mergeCell ref="B10:D10"/>
    <mergeCell ref="B22:D22"/>
    <mergeCell ref="B16:D16"/>
    <mergeCell ref="B33:D33"/>
    <mergeCell ref="B31:D31"/>
    <mergeCell ref="B28:D28"/>
    <mergeCell ref="B30:D30"/>
    <mergeCell ref="A28:A30"/>
    <mergeCell ref="B17:D17"/>
    <mergeCell ref="B23:D23"/>
    <mergeCell ref="B26:D26"/>
    <mergeCell ref="B21:D21"/>
    <mergeCell ref="B24:D24"/>
    <mergeCell ref="B29:D29"/>
  </mergeCells>
  <printOptions horizontalCentered="1"/>
  <pageMargins left="0.70866141732283472" right="0.51181102362204722" top="0.74803149606299213" bottom="0.55118110236220474" header="0" footer="0"/>
  <pageSetup paperSize="17" scale="29" orientation="landscape" r:id="rId1"/>
  <headerFooter>
    <oddFooter>&amp;L&amp;36Elaboró: Dirección General de Obra Pública.&amp;C&amp;"Arial Narrow,Normal"&amp;20* Este programa esta sujeto a cambios derivados de proyectos ejecutivos, presupuestos y disponibilidad presupuestal ; así como observaciones de &amp;36instancias revisoras.&amp;R&amp;26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POP_(Obra_Gral.)</vt:lpstr>
      <vt:lpstr>PAS_(Social_Gral.)</vt:lpstr>
      <vt:lpstr>Resumen Prog._Gral.</vt:lpstr>
      <vt:lpstr>'PAS_(Social_Gral.)'!Área_de_impresión</vt:lpstr>
      <vt:lpstr>'POP_(Obra_Gral.)'!Área_de_impresión</vt:lpstr>
      <vt:lpstr>'Resumen Prog._Gral.'!Área_de_impresión</vt:lpstr>
      <vt:lpstr>'PAS_(Social_Gral.)'!Títulos_a_imprimir</vt:lpstr>
      <vt:lpstr>'POP_(Obra_Gral.)'!Títulos_a_imprimir</vt:lpstr>
      <vt:lpstr>'Resumen Prog._Gral.'!Títulos_a_imprimir</vt:lpstr>
    </vt:vector>
  </TitlesOfParts>
  <Company>Municipio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General de Oba Publica</dc:creator>
  <cp:lastModifiedBy>María José Piñón</cp:lastModifiedBy>
  <cp:lastPrinted>2019-04-04T18:24:28Z</cp:lastPrinted>
  <dcterms:created xsi:type="dcterms:W3CDTF">2015-05-08T20:59:21Z</dcterms:created>
  <dcterms:modified xsi:type="dcterms:W3CDTF">2019-04-10T22:37:25Z</dcterms:modified>
</cp:coreProperties>
</file>