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Dir.Administrativa\Desktop\180222 CUENTA PÚBLICA 2021PARA ENVIAR\"/>
    </mc:Choice>
  </mc:AlternateContent>
  <xr:revisionPtr revIDLastSave="0" documentId="8_{1B8A75DD-D95A-4EDB-8225-5803A8D05A85}" xr6:coauthVersionLast="47" xr6:coauthVersionMax="47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840" tabRatio="854" firstSheet="3" activeTab="11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5" i="5" l="1"/>
  <c r="C35" i="5"/>
  <c r="D35" i="5"/>
  <c r="E35" i="5"/>
  <c r="F35" i="5"/>
  <c r="C137" i="6" l="1"/>
  <c r="D137" i="6"/>
  <c r="E137" i="6"/>
  <c r="F137" i="6"/>
  <c r="T129" i="24" s="1"/>
  <c r="B137" i="6"/>
  <c r="C62" i="6"/>
  <c r="D62" i="6"/>
  <c r="R55" i="24" s="1"/>
  <c r="E62" i="6"/>
  <c r="S55" i="24" s="1"/>
  <c r="F62" i="6"/>
  <c r="B62" i="6"/>
  <c r="B8" i="10"/>
  <c r="P2" i="28" s="1"/>
  <c r="C6" i="23"/>
  <c r="C7" i="23" s="1"/>
  <c r="B9" i="1"/>
  <c r="H25" i="23"/>
  <c r="G25" i="23"/>
  <c r="E5" i="13" s="1"/>
  <c r="F25" i="23"/>
  <c r="E25" i="23"/>
  <c r="D25" i="23"/>
  <c r="G30" i="9"/>
  <c r="U22" i="27" s="1"/>
  <c r="G31" i="9"/>
  <c r="G29" i="9"/>
  <c r="G26" i="9"/>
  <c r="G27" i="9"/>
  <c r="G25" i="9"/>
  <c r="G23" i="9"/>
  <c r="G22" i="9"/>
  <c r="U14" i="27" s="1"/>
  <c r="G19" i="9"/>
  <c r="U12" i="27" s="1"/>
  <c r="G18" i="9"/>
  <c r="G17" i="9"/>
  <c r="G14" i="9"/>
  <c r="G12" i="9" s="1"/>
  <c r="U5" i="27" s="1"/>
  <c r="G15" i="9"/>
  <c r="G13" i="9"/>
  <c r="G11" i="9"/>
  <c r="G10" i="9"/>
  <c r="G73" i="8"/>
  <c r="G74" i="8"/>
  <c r="G75" i="8"/>
  <c r="G72" i="8"/>
  <c r="G63" i="8"/>
  <c r="U55" i="26" s="1"/>
  <c r="G64" i="8"/>
  <c r="U56" i="26" s="1"/>
  <c r="G65" i="8"/>
  <c r="G66" i="8"/>
  <c r="G67" i="8"/>
  <c r="U59" i="26" s="1"/>
  <c r="G68" i="8"/>
  <c r="U60" i="26" s="1"/>
  <c r="G69" i="8"/>
  <c r="G70" i="8"/>
  <c r="G62" i="8"/>
  <c r="G55" i="8"/>
  <c r="U47" i="26" s="1"/>
  <c r="G56" i="8"/>
  <c r="G57" i="8"/>
  <c r="U49" i="26" s="1"/>
  <c r="G58" i="8"/>
  <c r="U50" i="26" s="1"/>
  <c r="G59" i="8"/>
  <c r="G60" i="8"/>
  <c r="G54" i="8"/>
  <c r="G46" i="8"/>
  <c r="G47" i="8"/>
  <c r="U39" i="26" s="1"/>
  <c r="G48" i="8"/>
  <c r="G49" i="8"/>
  <c r="G50" i="8"/>
  <c r="U42" i="26" s="1"/>
  <c r="G51" i="8"/>
  <c r="G52" i="8"/>
  <c r="G45" i="8"/>
  <c r="G39" i="8"/>
  <c r="U32" i="26" s="1"/>
  <c r="G40" i="8"/>
  <c r="U33" i="26" s="1"/>
  <c r="G41" i="8"/>
  <c r="G38" i="8"/>
  <c r="G11" i="8"/>
  <c r="G12" i="8"/>
  <c r="U5" i="26" s="1"/>
  <c r="G13" i="8"/>
  <c r="G14" i="8"/>
  <c r="G15" i="8"/>
  <c r="G16" i="8"/>
  <c r="U9" i="26" s="1"/>
  <c r="G17" i="8"/>
  <c r="G18" i="8"/>
  <c r="G20" i="8"/>
  <c r="U13" i="26" s="1"/>
  <c r="G21" i="8"/>
  <c r="U14" i="26" s="1"/>
  <c r="G22" i="8"/>
  <c r="G23" i="8"/>
  <c r="G24" i="8"/>
  <c r="U17" i="26" s="1"/>
  <c r="G25" i="8"/>
  <c r="U18" i="26" s="1"/>
  <c r="G26" i="8"/>
  <c r="G28" i="8"/>
  <c r="G29" i="8"/>
  <c r="G30" i="8"/>
  <c r="G31" i="8"/>
  <c r="G32" i="8"/>
  <c r="G33" i="8"/>
  <c r="U26" i="26" s="1"/>
  <c r="G34" i="8"/>
  <c r="G35" i="8"/>
  <c r="G36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P31" i="24" s="1"/>
  <c r="B48" i="6"/>
  <c r="P41" i="24" s="1"/>
  <c r="B58" i="6"/>
  <c r="B71" i="6"/>
  <c r="B75" i="6"/>
  <c r="G152" i="6"/>
  <c r="G153" i="6"/>
  <c r="G154" i="6"/>
  <c r="G155" i="6"/>
  <c r="G156" i="6"/>
  <c r="G157" i="6"/>
  <c r="G151" i="6"/>
  <c r="G148" i="6"/>
  <c r="G149" i="6"/>
  <c r="U141" i="24" s="1"/>
  <c r="G147" i="6"/>
  <c r="G139" i="6"/>
  <c r="G140" i="6"/>
  <c r="G141" i="6"/>
  <c r="G142" i="6"/>
  <c r="G143" i="6"/>
  <c r="G144" i="6"/>
  <c r="U136" i="24" s="1"/>
  <c r="G145" i="6"/>
  <c r="G138" i="6"/>
  <c r="G135" i="6"/>
  <c r="G136" i="6"/>
  <c r="G134" i="6"/>
  <c r="G125" i="6"/>
  <c r="G126" i="6"/>
  <c r="G127" i="6"/>
  <c r="U119" i="24" s="1"/>
  <c r="G128" i="6"/>
  <c r="G129" i="6"/>
  <c r="G130" i="6"/>
  <c r="G131" i="6"/>
  <c r="U123" i="24" s="1"/>
  <c r="G132" i="6"/>
  <c r="G124" i="6"/>
  <c r="G115" i="6"/>
  <c r="G116" i="6"/>
  <c r="U108" i="24" s="1"/>
  <c r="G117" i="6"/>
  <c r="U109" i="24" s="1"/>
  <c r="G118" i="6"/>
  <c r="G119" i="6"/>
  <c r="G120" i="6"/>
  <c r="U112" i="24" s="1"/>
  <c r="G121" i="6"/>
  <c r="G122" i="6"/>
  <c r="G114" i="6"/>
  <c r="G105" i="6"/>
  <c r="U97" i="24" s="1"/>
  <c r="G106" i="6"/>
  <c r="G107" i="6"/>
  <c r="G108" i="6"/>
  <c r="G109" i="6"/>
  <c r="U101" i="24" s="1"/>
  <c r="G110" i="6"/>
  <c r="U102" i="24" s="1"/>
  <c r="G111" i="6"/>
  <c r="G112" i="6"/>
  <c r="G104" i="6"/>
  <c r="G95" i="6"/>
  <c r="G96" i="6"/>
  <c r="G97" i="6"/>
  <c r="G98" i="6"/>
  <c r="U90" i="24" s="1"/>
  <c r="G99" i="6"/>
  <c r="G100" i="6"/>
  <c r="G101" i="6"/>
  <c r="G102" i="6"/>
  <c r="U94" i="24" s="1"/>
  <c r="G94" i="6"/>
  <c r="U86" i="24" s="1"/>
  <c r="G87" i="6"/>
  <c r="G88" i="6"/>
  <c r="G89" i="6"/>
  <c r="U81" i="24" s="1"/>
  <c r="G90" i="6"/>
  <c r="G91" i="6"/>
  <c r="G92" i="6"/>
  <c r="G86" i="6"/>
  <c r="G77" i="6"/>
  <c r="G78" i="6"/>
  <c r="G79" i="6"/>
  <c r="G80" i="6"/>
  <c r="G81" i="6"/>
  <c r="G75" i="6" s="1"/>
  <c r="U68" i="24" s="1"/>
  <c r="G82" i="6"/>
  <c r="G76" i="6"/>
  <c r="G73" i="6"/>
  <c r="U66" i="24" s="1"/>
  <c r="G74" i="6"/>
  <c r="U67" i="24" s="1"/>
  <c r="G72" i="6"/>
  <c r="G64" i="6"/>
  <c r="G65" i="6"/>
  <c r="G66" i="6"/>
  <c r="G67" i="6"/>
  <c r="G68" i="6"/>
  <c r="G69" i="6"/>
  <c r="G70" i="6"/>
  <c r="U63" i="24" s="1"/>
  <c r="G63" i="6"/>
  <c r="G60" i="6"/>
  <c r="G61" i="6"/>
  <c r="G58" i="6" s="1"/>
  <c r="U51" i="24" s="1"/>
  <c r="G59" i="6"/>
  <c r="G50" i="6"/>
  <c r="G51" i="6"/>
  <c r="G52" i="6"/>
  <c r="G53" i="6"/>
  <c r="G54" i="6"/>
  <c r="G55" i="6"/>
  <c r="G56" i="6"/>
  <c r="U49" i="24" s="1"/>
  <c r="G57" i="6"/>
  <c r="U50" i="24" s="1"/>
  <c r="G49" i="6"/>
  <c r="G40" i="6"/>
  <c r="G41" i="6"/>
  <c r="U34" i="24" s="1"/>
  <c r="G42" i="6"/>
  <c r="G43" i="6"/>
  <c r="G44" i="6"/>
  <c r="G45" i="6"/>
  <c r="U38" i="24" s="1"/>
  <c r="G46" i="6"/>
  <c r="G47" i="6"/>
  <c r="G39" i="6"/>
  <c r="G30" i="6"/>
  <c r="U23" i="24" s="1"/>
  <c r="G31" i="6"/>
  <c r="U24" i="24" s="1"/>
  <c r="G32" i="6"/>
  <c r="G33" i="6"/>
  <c r="G34" i="6"/>
  <c r="U27" i="24" s="1"/>
  <c r="G35" i="6"/>
  <c r="G36" i="6"/>
  <c r="G37" i="6"/>
  <c r="G29" i="6"/>
  <c r="G20" i="6"/>
  <c r="G21" i="6"/>
  <c r="U14" i="24" s="1"/>
  <c r="G22" i="6"/>
  <c r="U15" i="24" s="1"/>
  <c r="G23" i="6"/>
  <c r="G24" i="6"/>
  <c r="U17" i="24" s="1"/>
  <c r="G25" i="6"/>
  <c r="U18" i="24" s="1"/>
  <c r="G26" i="6"/>
  <c r="U19" i="24" s="1"/>
  <c r="G27" i="6"/>
  <c r="G19" i="6"/>
  <c r="G11" i="6"/>
  <c r="B7" i="13"/>
  <c r="G12" i="6"/>
  <c r="G13" i="6"/>
  <c r="G14" i="6"/>
  <c r="G15" i="6"/>
  <c r="U8" i="24" s="1"/>
  <c r="G16" i="6"/>
  <c r="G17" i="6"/>
  <c r="U10" i="24" s="1"/>
  <c r="G9" i="5"/>
  <c r="G10" i="5"/>
  <c r="U4" i="20" s="1"/>
  <c r="G11" i="5"/>
  <c r="G12" i="5"/>
  <c r="U6" i="20" s="1"/>
  <c r="G13" i="5"/>
  <c r="G14" i="5"/>
  <c r="U8" i="20" s="1"/>
  <c r="G15" i="5"/>
  <c r="G17" i="5"/>
  <c r="G18" i="5"/>
  <c r="U12" i="20" s="1"/>
  <c r="G19" i="5"/>
  <c r="U13" i="20" s="1"/>
  <c r="G20" i="5"/>
  <c r="G21" i="5"/>
  <c r="U15" i="20" s="1"/>
  <c r="G22" i="5"/>
  <c r="U16" i="20" s="1"/>
  <c r="G23" i="5"/>
  <c r="U17" i="20" s="1"/>
  <c r="G24" i="5"/>
  <c r="G25" i="5"/>
  <c r="G26" i="5"/>
  <c r="U20" i="20" s="1"/>
  <c r="G27" i="5"/>
  <c r="U21" i="20" s="1"/>
  <c r="G29" i="5"/>
  <c r="G30" i="5"/>
  <c r="G31" i="5"/>
  <c r="G32" i="5"/>
  <c r="U26" i="20" s="1"/>
  <c r="G33" i="5"/>
  <c r="G34" i="5"/>
  <c r="U28" i="20" s="1"/>
  <c r="G36" i="5"/>
  <c r="U30" i="20" s="1"/>
  <c r="G38" i="5"/>
  <c r="G37" i="5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D7" i="13"/>
  <c r="R2" i="31" s="1"/>
  <c r="E7" i="13"/>
  <c r="E29" i="13" s="1"/>
  <c r="S22" i="31" s="1"/>
  <c r="F7" i="13"/>
  <c r="F29" i="13" s="1"/>
  <c r="T22" i="31" s="1"/>
  <c r="G7" i="13"/>
  <c r="U2" i="31" s="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E21" i="12"/>
  <c r="S15" i="30" s="1"/>
  <c r="F21" i="12"/>
  <c r="T15" i="30" s="1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 s="1"/>
  <c r="D28" i="12"/>
  <c r="R21" i="30"/>
  <c r="E28" i="12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Q2" i="30" s="1"/>
  <c r="D7" i="12"/>
  <c r="R2" i="30" s="1"/>
  <c r="E7" i="12"/>
  <c r="S2" i="30" s="1"/>
  <c r="F7" i="12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/>
  <c r="D36" i="12"/>
  <c r="R27" i="30" s="1"/>
  <c r="E36" i="12"/>
  <c r="S27" i="30" s="1"/>
  <c r="F36" i="12"/>
  <c r="T27" i="30" s="1"/>
  <c r="G36" i="12"/>
  <c r="U27" i="30" s="1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Q2" i="29" s="1"/>
  <c r="D8" i="11"/>
  <c r="D30" i="11" s="1"/>
  <c r="R22" i="29" s="1"/>
  <c r="E8" i="11"/>
  <c r="S2" i="29" s="1"/>
  <c r="F8" i="11"/>
  <c r="G8" i="11"/>
  <c r="U2" i="29" s="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D29" i="10"/>
  <c r="E29" i="10"/>
  <c r="F29" i="10"/>
  <c r="F32" i="10" s="1"/>
  <c r="T23" i="28" s="1"/>
  <c r="G29" i="10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/>
  <c r="F37" i="10"/>
  <c r="T27" i="28" s="1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9" i="9" s="1"/>
  <c r="Q2" i="27" s="1"/>
  <c r="C16" i="9"/>
  <c r="D12" i="9"/>
  <c r="D16" i="9"/>
  <c r="D9" i="9"/>
  <c r="R2" i="27" s="1"/>
  <c r="E12" i="9"/>
  <c r="E9" i="9" s="1"/>
  <c r="S2" i="27" s="1"/>
  <c r="E16" i="9"/>
  <c r="S9" i="27" s="1"/>
  <c r="F12" i="9"/>
  <c r="T5" i="27" s="1"/>
  <c r="F16" i="9"/>
  <c r="F9" i="9" s="1"/>
  <c r="T2" i="27" s="1"/>
  <c r="G16" i="9"/>
  <c r="Q3" i="27"/>
  <c r="R3" i="27"/>
  <c r="S3" i="27"/>
  <c r="T3" i="27"/>
  <c r="U3" i="27"/>
  <c r="Q4" i="27"/>
  <c r="R4" i="27"/>
  <c r="S4" i="27"/>
  <c r="T4" i="27"/>
  <c r="U4" i="27"/>
  <c r="Q5" i="27"/>
  <c r="R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Q9" i="27"/>
  <c r="R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C24" i="9"/>
  <c r="C28" i="9"/>
  <c r="Q20" i="27" s="1"/>
  <c r="D24" i="9"/>
  <c r="D28" i="9"/>
  <c r="R20" i="27" s="1"/>
  <c r="E24" i="9"/>
  <c r="S16" i="27" s="1"/>
  <c r="E28" i="9"/>
  <c r="S20" i="27" s="1"/>
  <c r="F24" i="9"/>
  <c r="F28" i="9"/>
  <c r="T20" i="27" s="1"/>
  <c r="G28" i="9"/>
  <c r="U20" i="27" s="1"/>
  <c r="Q14" i="27"/>
  <c r="R14" i="27"/>
  <c r="S14" i="27"/>
  <c r="T14" i="27"/>
  <c r="Q15" i="27"/>
  <c r="R15" i="27"/>
  <c r="S15" i="27"/>
  <c r="T15" i="27"/>
  <c r="U15" i="27"/>
  <c r="T16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1" i="27"/>
  <c r="R21" i="27"/>
  <c r="S21" i="27"/>
  <c r="T21" i="27"/>
  <c r="U21" i="27"/>
  <c r="Q22" i="27"/>
  <c r="R22" i="27"/>
  <c r="S22" i="27"/>
  <c r="T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B9" i="9"/>
  <c r="P2" i="27" s="1"/>
  <c r="A5" i="27"/>
  <c r="A4" i="27"/>
  <c r="A3" i="27"/>
  <c r="A2" i="27"/>
  <c r="C10" i="8"/>
  <c r="Q3" i="26" s="1"/>
  <c r="C19" i="8"/>
  <c r="C27" i="8"/>
  <c r="C37" i="8"/>
  <c r="Q30" i="26" s="1"/>
  <c r="D10" i="8"/>
  <c r="R3" i="26" s="1"/>
  <c r="D19" i="8"/>
  <c r="D27" i="8"/>
  <c r="D37" i="8"/>
  <c r="E10" i="8"/>
  <c r="S3" i="26" s="1"/>
  <c r="E19" i="8"/>
  <c r="S12" i="26" s="1"/>
  <c r="E27" i="8"/>
  <c r="E37" i="8"/>
  <c r="S30" i="26" s="1"/>
  <c r="F10" i="8"/>
  <c r="T3" i="26" s="1"/>
  <c r="F19" i="8"/>
  <c r="F27" i="8"/>
  <c r="F37" i="8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2" i="26"/>
  <c r="Q13" i="26"/>
  <c r="R13" i="26"/>
  <c r="S13" i="26"/>
  <c r="T13" i="26"/>
  <c r="Q14" i="26"/>
  <c r="R14" i="26"/>
  <c r="S14" i="26"/>
  <c r="T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Q19" i="26"/>
  <c r="R19" i="26"/>
  <c r="S19" i="26"/>
  <c r="T19" i="26"/>
  <c r="U19" i="26"/>
  <c r="Q20" i="26"/>
  <c r="R20" i="26"/>
  <c r="S20" i="26"/>
  <c r="T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R30" i="26"/>
  <c r="T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U34" i="26"/>
  <c r="C44" i="8"/>
  <c r="Q36" i="26" s="1"/>
  <c r="C53" i="8"/>
  <c r="C61" i="8"/>
  <c r="C71" i="8"/>
  <c r="Q63" i="26" s="1"/>
  <c r="D44" i="8"/>
  <c r="R36" i="26" s="1"/>
  <c r="D53" i="8"/>
  <c r="R45" i="26" s="1"/>
  <c r="D61" i="8"/>
  <c r="D71" i="8"/>
  <c r="E44" i="8"/>
  <c r="S36" i="26" s="1"/>
  <c r="E53" i="8"/>
  <c r="E61" i="8"/>
  <c r="E71" i="8"/>
  <c r="F44" i="8"/>
  <c r="T36" i="26" s="1"/>
  <c r="F53" i="8"/>
  <c r="T45" i="26" s="1"/>
  <c r="F61" i="8"/>
  <c r="F71" i="8"/>
  <c r="T63" i="26" s="1"/>
  <c r="G53" i="8"/>
  <c r="U45" i="26" s="1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Q43" i="26"/>
  <c r="R43" i="26"/>
  <c r="S43" i="26"/>
  <c r="T43" i="26"/>
  <c r="U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Q54" i="26"/>
  <c r="R54" i="26"/>
  <c r="S54" i="26"/>
  <c r="T54" i="26"/>
  <c r="Q55" i="26"/>
  <c r="R55" i="26"/>
  <c r="S55" i="26"/>
  <c r="T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Q60" i="26"/>
  <c r="R60" i="26"/>
  <c r="S60" i="26"/>
  <c r="T60" i="26"/>
  <c r="Q61" i="26"/>
  <c r="R61" i="26"/>
  <c r="S61" i="26"/>
  <c r="T61" i="26"/>
  <c r="U61" i="26"/>
  <c r="Q62" i="26"/>
  <c r="R62" i="26"/>
  <c r="S62" i="26"/>
  <c r="T62" i="26"/>
  <c r="U62" i="26"/>
  <c r="R63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Q67" i="26"/>
  <c r="R67" i="26"/>
  <c r="S67" i="26"/>
  <c r="T67" i="26"/>
  <c r="U67" i="26"/>
  <c r="B44" i="8"/>
  <c r="B53" i="8"/>
  <c r="B61" i="8"/>
  <c r="P53" i="26" s="1"/>
  <c r="B71" i="8"/>
  <c r="P63" i="26" s="1"/>
  <c r="B10" i="8"/>
  <c r="B19" i="8"/>
  <c r="P12" i="26" s="1"/>
  <c r="B27" i="8"/>
  <c r="P20" i="26" s="1"/>
  <c r="B37" i="8"/>
  <c r="P30" i="26" s="1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T2" i="25" s="1"/>
  <c r="F19" i="7"/>
  <c r="T3" i="25" s="1"/>
  <c r="E9" i="7"/>
  <c r="S2" i="25" s="1"/>
  <c r="E19" i="7"/>
  <c r="S3" i="25" s="1"/>
  <c r="D9" i="7"/>
  <c r="D19" i="7"/>
  <c r="R3" i="25" s="1"/>
  <c r="C9" i="7"/>
  <c r="Q2" i="25" s="1"/>
  <c r="C19" i="7"/>
  <c r="Q3" i="25" s="1"/>
  <c r="B9" i="7"/>
  <c r="P2" i="25" s="1"/>
  <c r="B19" i="7"/>
  <c r="P3" i="25" s="1"/>
  <c r="A3" i="25"/>
  <c r="A4" i="25"/>
  <c r="A2" i="25"/>
  <c r="A87" i="24"/>
  <c r="C85" i="6"/>
  <c r="Q77" i="24" s="1"/>
  <c r="C93" i="6"/>
  <c r="C103" i="6"/>
  <c r="Q95" i="24" s="1"/>
  <c r="C113" i="6"/>
  <c r="Q105" i="24" s="1"/>
  <c r="C123" i="6"/>
  <c r="Q115" i="24" s="1"/>
  <c r="C133" i="6"/>
  <c r="C146" i="6"/>
  <c r="Q138" i="24" s="1"/>
  <c r="C150" i="6"/>
  <c r="D85" i="6"/>
  <c r="R77" i="24" s="1"/>
  <c r="D93" i="6"/>
  <c r="D103" i="6"/>
  <c r="D113" i="6"/>
  <c r="D123" i="6"/>
  <c r="D133" i="6"/>
  <c r="D146" i="6"/>
  <c r="R138" i="24" s="1"/>
  <c r="D150" i="6"/>
  <c r="R142" i="24" s="1"/>
  <c r="E85" i="6"/>
  <c r="S77" i="24" s="1"/>
  <c r="E93" i="6"/>
  <c r="E103" i="6"/>
  <c r="S95" i="24" s="1"/>
  <c r="E113" i="6"/>
  <c r="E123" i="6"/>
  <c r="S115" i="24" s="1"/>
  <c r="E133" i="6"/>
  <c r="E146" i="6"/>
  <c r="S138" i="24" s="1"/>
  <c r="E150" i="6"/>
  <c r="F85" i="6"/>
  <c r="T77" i="24" s="1"/>
  <c r="F93" i="6"/>
  <c r="F103" i="6"/>
  <c r="T95" i="24" s="1"/>
  <c r="F113" i="6"/>
  <c r="F123" i="6"/>
  <c r="T115" i="24" s="1"/>
  <c r="F133" i="6"/>
  <c r="T125" i="24" s="1"/>
  <c r="F146" i="6"/>
  <c r="F150" i="6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R85" i="24"/>
  <c r="T85" i="24"/>
  <c r="Q86" i="24"/>
  <c r="R86" i="24"/>
  <c r="S86" i="24"/>
  <c r="T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R95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Q103" i="24"/>
  <c r="R103" i="24"/>
  <c r="S103" i="24"/>
  <c r="T103" i="24"/>
  <c r="U103" i="24"/>
  <c r="Q104" i="24"/>
  <c r="R104" i="24"/>
  <c r="S104" i="24"/>
  <c r="T104" i="24"/>
  <c r="U104" i="24"/>
  <c r="S105" i="24"/>
  <c r="T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R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Q124" i="24"/>
  <c r="R124" i="24"/>
  <c r="S124" i="24"/>
  <c r="T124" i="24"/>
  <c r="U124" i="24"/>
  <c r="Q125" i="24"/>
  <c r="R125" i="24"/>
  <c r="S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Q129" i="24"/>
  <c r="R129" i="24"/>
  <c r="S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Q137" i="24"/>
  <c r="R137" i="24"/>
  <c r="S137" i="24"/>
  <c r="T137" i="24"/>
  <c r="U137" i="24"/>
  <c r="T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S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C28" i="6"/>
  <c r="C38" i="6"/>
  <c r="C48" i="6"/>
  <c r="C58" i="6"/>
  <c r="Q51" i="24" s="1"/>
  <c r="C71" i="6"/>
  <c r="C75" i="6"/>
  <c r="Q68" i="24" s="1"/>
  <c r="D10" i="6"/>
  <c r="R3" i="24" s="1"/>
  <c r="D18" i="6"/>
  <c r="D28" i="6"/>
  <c r="D38" i="6"/>
  <c r="D48" i="6"/>
  <c r="D58" i="6"/>
  <c r="R51" i="24" s="1"/>
  <c r="D71" i="6"/>
  <c r="R64" i="24" s="1"/>
  <c r="D75" i="6"/>
  <c r="E10" i="6"/>
  <c r="S3" i="24" s="1"/>
  <c r="E18" i="6"/>
  <c r="S11" i="24" s="1"/>
  <c r="E28" i="6"/>
  <c r="E38" i="6"/>
  <c r="E48" i="6"/>
  <c r="E58" i="6"/>
  <c r="E71" i="6"/>
  <c r="S64" i="24" s="1"/>
  <c r="E75" i="6"/>
  <c r="F10" i="6"/>
  <c r="T3" i="24" s="1"/>
  <c r="F18" i="6"/>
  <c r="F28" i="6"/>
  <c r="T21" i="24" s="1"/>
  <c r="F38" i="6"/>
  <c r="T31" i="24" s="1"/>
  <c r="F48" i="6"/>
  <c r="T41" i="24" s="1"/>
  <c r="F58" i="6"/>
  <c r="T51" i="24" s="1"/>
  <c r="F71" i="6"/>
  <c r="T64" i="24" s="1"/>
  <c r="F75" i="6"/>
  <c r="B85" i="6"/>
  <c r="P77" i="24" s="1"/>
  <c r="B93" i="6"/>
  <c r="B103" i="6"/>
  <c r="P95" i="24" s="1"/>
  <c r="B113" i="6"/>
  <c r="B123" i="6"/>
  <c r="P115" i="24" s="1"/>
  <c r="B133" i="6"/>
  <c r="B146" i="6"/>
  <c r="P138" i="24" s="1"/>
  <c r="B150" i="6"/>
  <c r="P142" i="24" s="1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1" i="24"/>
  <c r="R11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Q19" i="24"/>
  <c r="R19" i="24"/>
  <c r="S19" i="24"/>
  <c r="T19" i="24"/>
  <c r="Q20" i="24"/>
  <c r="R20" i="24"/>
  <c r="S20" i="24"/>
  <c r="T20" i="24"/>
  <c r="U20" i="24"/>
  <c r="Q21" i="24"/>
  <c r="R21" i="24"/>
  <c r="S21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R31" i="24"/>
  <c r="S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Q50" i="24"/>
  <c r="R50" i="24"/>
  <c r="S50" i="24"/>
  <c r="T50" i="24"/>
  <c r="S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Q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R68" i="24"/>
  <c r="S68" i="24"/>
  <c r="T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5" i="20"/>
  <c r="U7" i="20"/>
  <c r="U9" i="20"/>
  <c r="U11" i="20"/>
  <c r="U14" i="20"/>
  <c r="U18" i="20"/>
  <c r="U19" i="20"/>
  <c r="U23" i="20"/>
  <c r="U24" i="20"/>
  <c r="U25" i="20"/>
  <c r="U27" i="20"/>
  <c r="U31" i="20"/>
  <c r="U32" i="20"/>
  <c r="U33" i="20"/>
  <c r="G46" i="5"/>
  <c r="U38" i="20" s="1"/>
  <c r="G47" i="5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/>
  <c r="G55" i="5"/>
  <c r="U47" i="20" s="1"/>
  <c r="G56" i="5"/>
  <c r="U48" i="20" s="1"/>
  <c r="G57" i="5"/>
  <c r="U49" i="20" s="1"/>
  <c r="G58" i="5"/>
  <c r="G60" i="5"/>
  <c r="U52" i="20" s="1"/>
  <c r="G61" i="5"/>
  <c r="G62" i="5"/>
  <c r="U54" i="20" s="1"/>
  <c r="G63" i="5"/>
  <c r="U55" i="20" s="1"/>
  <c r="G68" i="5"/>
  <c r="U58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/>
  <c r="P60" i="20"/>
  <c r="P58" i="20"/>
  <c r="B67" i="5"/>
  <c r="P57" i="20"/>
  <c r="B45" i="5"/>
  <c r="B54" i="5"/>
  <c r="P46" i="20" s="1"/>
  <c r="B59" i="5"/>
  <c r="P38" i="20"/>
  <c r="P39" i="20"/>
  <c r="P40" i="20"/>
  <c r="P41" i="20"/>
  <c r="P42" i="20"/>
  <c r="P43" i="20"/>
  <c r="P44" i="20"/>
  <c r="P45" i="20"/>
  <c r="P47" i="20"/>
  <c r="P48" i="20"/>
  <c r="P49" i="20"/>
  <c r="P50" i="20"/>
  <c r="P51" i="20"/>
  <c r="P52" i="20"/>
  <c r="P53" i="20"/>
  <c r="P54" i="20"/>
  <c r="P55" i="20"/>
  <c r="B16" i="5"/>
  <c r="P10" i="20" s="1"/>
  <c r="B28" i="5"/>
  <c r="P22" i="20" s="1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E6" i="1" s="1"/>
  <c r="F18" i="23"/>
  <c r="K6" i="3" s="1"/>
  <c r="E18" i="23"/>
  <c r="J6" i="3" s="1"/>
  <c r="D18" i="23"/>
  <c r="I6" i="3" s="1"/>
  <c r="F6" i="1"/>
  <c r="F5" i="13"/>
  <c r="D5" i="13"/>
  <c r="C5" i="13"/>
  <c r="B5" i="13"/>
  <c r="D5" i="12"/>
  <c r="C5" i="12"/>
  <c r="B5" i="12"/>
  <c r="F5" i="12"/>
  <c r="I25" i="23"/>
  <c r="D23" i="23"/>
  <c r="I23" i="23"/>
  <c r="G6" i="11" s="1"/>
  <c r="H23" i="23"/>
  <c r="G23" i="23"/>
  <c r="E6" i="11" s="1"/>
  <c r="F23" i="23"/>
  <c r="D6" i="11" s="1"/>
  <c r="E23" i="23"/>
  <c r="C6" i="10" s="1"/>
  <c r="C6" i="11"/>
  <c r="E6" i="10"/>
  <c r="G5" i="13"/>
  <c r="G5" i="12"/>
  <c r="C11" i="23"/>
  <c r="A2" i="10" s="1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H20" i="3" s="1"/>
  <c r="V5" i="17" s="1"/>
  <c r="G8" i="3"/>
  <c r="U3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T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P32" i="18" s="1"/>
  <c r="B55" i="4"/>
  <c r="B53" i="4"/>
  <c r="P30" i="18" s="1"/>
  <c r="B49" i="4"/>
  <c r="B48" i="4"/>
  <c r="P26" i="18" s="1"/>
  <c r="B37" i="4"/>
  <c r="B29" i="4"/>
  <c r="P15" i="18" s="1"/>
  <c r="B17" i="4"/>
  <c r="B13" i="4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27" i="18"/>
  <c r="P28" i="18"/>
  <c r="P29" i="18"/>
  <c r="P20" i="18"/>
  <c r="P21" i="18"/>
  <c r="P23" i="18"/>
  <c r="P24" i="18"/>
  <c r="P16" i="18"/>
  <c r="P17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F27" i="1"/>
  <c r="Q76" i="15" s="1"/>
  <c r="F31" i="1"/>
  <c r="Q80" i="15" s="1"/>
  <c r="F38" i="1"/>
  <c r="Q87" i="15" s="1"/>
  <c r="F42" i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9" i="1"/>
  <c r="E19" i="1"/>
  <c r="P67" i="15" s="1"/>
  <c r="E23" i="1"/>
  <c r="P71" i="15" s="1"/>
  <c r="E27" i="1"/>
  <c r="P76" i="15" s="1"/>
  <c r="E31" i="1"/>
  <c r="P80" i="15" s="1"/>
  <c r="E38" i="1"/>
  <c r="P87" i="15" s="1"/>
  <c r="E42" i="1"/>
  <c r="E57" i="1"/>
  <c r="P103" i="15" s="1"/>
  <c r="E63" i="1"/>
  <c r="E68" i="1"/>
  <c r="P110" i="15" s="1"/>
  <c r="E75" i="1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P57" i="15"/>
  <c r="Q33" i="15"/>
  <c r="P33" i="15"/>
  <c r="A33" i="15"/>
  <c r="A55" i="15"/>
  <c r="C9" i="1"/>
  <c r="C17" i="1"/>
  <c r="Q12" i="15" s="1"/>
  <c r="C25" i="1"/>
  <c r="Q20" i="15" s="1"/>
  <c r="C31" i="1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R37" i="18" s="1"/>
  <c r="C68" i="4"/>
  <c r="Q36" i="18" s="1"/>
  <c r="D68" i="4"/>
  <c r="R36" i="18" s="1"/>
  <c r="C64" i="4"/>
  <c r="D64" i="4"/>
  <c r="R33" i="18" s="1"/>
  <c r="C63" i="4"/>
  <c r="D63" i="4"/>
  <c r="R32" i="18" s="1"/>
  <c r="C48" i="4"/>
  <c r="C55" i="4"/>
  <c r="Q31" i="18" s="1"/>
  <c r="D55" i="4"/>
  <c r="R31" i="18" s="1"/>
  <c r="C53" i="4"/>
  <c r="D53" i="4"/>
  <c r="D48" i="4"/>
  <c r="R26" i="18" s="1"/>
  <c r="C49" i="4"/>
  <c r="Q27" i="18" s="1"/>
  <c r="D49" i="4"/>
  <c r="C29" i="4"/>
  <c r="D29" i="4"/>
  <c r="R15" i="18" s="1"/>
  <c r="C40" i="4"/>
  <c r="C44" i="4" s="1"/>
  <c r="D40" i="4"/>
  <c r="D44" i="4" s="1"/>
  <c r="C37" i="4"/>
  <c r="Q19" i="18" s="1"/>
  <c r="D37" i="4"/>
  <c r="R19" i="18" s="1"/>
  <c r="C17" i="4"/>
  <c r="C13" i="4"/>
  <c r="Q6" i="18" s="1"/>
  <c r="D13" i="4"/>
  <c r="S15" i="16"/>
  <c r="C13" i="2"/>
  <c r="Q8" i="16" s="1"/>
  <c r="D13" i="2"/>
  <c r="R8" i="16" s="1"/>
  <c r="E13" i="2"/>
  <c r="S8" i="16" s="1"/>
  <c r="F13" i="2"/>
  <c r="T8" i="16" s="1"/>
  <c r="G13" i="2"/>
  <c r="G8" i="2" s="1"/>
  <c r="H13" i="2"/>
  <c r="V8" i="16" s="1"/>
  <c r="B13" i="2"/>
  <c r="P8" i="16" s="1"/>
  <c r="C9" i="2"/>
  <c r="Q4" i="16" s="1"/>
  <c r="D9" i="2"/>
  <c r="R4" i="16" s="1"/>
  <c r="E9" i="2"/>
  <c r="S4" i="16" s="1"/>
  <c r="F9" i="2"/>
  <c r="T4" i="16" s="1"/>
  <c r="G9" i="2"/>
  <c r="U4" i="16"/>
  <c r="H9" i="2"/>
  <c r="V4" i="16" s="1"/>
  <c r="B9" i="2"/>
  <c r="P4" i="16" s="1"/>
  <c r="P4" i="15"/>
  <c r="Q30" i="18"/>
  <c r="Q9" i="18"/>
  <c r="R6" i="18"/>
  <c r="Q15" i="18"/>
  <c r="R30" i="18"/>
  <c r="Q26" i="18"/>
  <c r="Q33" i="18"/>
  <c r="Q37" i="18"/>
  <c r="U8" i="16"/>
  <c r="Q67" i="15"/>
  <c r="G20" i="2" l="1"/>
  <c r="U13" i="16" s="1"/>
  <c r="U3" i="16"/>
  <c r="G6" i="10"/>
  <c r="G67" i="5"/>
  <c r="U57" i="20" s="1"/>
  <c r="U74" i="24"/>
  <c r="G19" i="7"/>
  <c r="U3" i="25" s="1"/>
  <c r="E5" i="12"/>
  <c r="C8" i="2"/>
  <c r="C20" i="2" s="1"/>
  <c r="Q13" i="16" s="1"/>
  <c r="G28" i="6"/>
  <c r="U21" i="24" s="1"/>
  <c r="G48" i="6"/>
  <c r="U41" i="24" s="1"/>
  <c r="G150" i="6"/>
  <c r="U142" i="24" s="1"/>
  <c r="G24" i="9"/>
  <c r="G93" i="6"/>
  <c r="U85" i="24" s="1"/>
  <c r="S5" i="27"/>
  <c r="T2" i="31"/>
  <c r="G59" i="5"/>
  <c r="U51" i="20" s="1"/>
  <c r="G103" i="6"/>
  <c r="U95" i="24" s="1"/>
  <c r="G137" i="6"/>
  <c r="U129" i="24" s="1"/>
  <c r="G35" i="5"/>
  <c r="U29" i="20" s="1"/>
  <c r="G133" i="6"/>
  <c r="U125" i="24" s="1"/>
  <c r="G146" i="6"/>
  <c r="U138" i="24" s="1"/>
  <c r="S14" i="16"/>
  <c r="R2" i="29"/>
  <c r="V3" i="17"/>
  <c r="J20" i="3"/>
  <c r="X5" i="17" s="1"/>
  <c r="G30" i="11"/>
  <c r="U22" i="29" s="1"/>
  <c r="C29" i="13"/>
  <c r="Q22" i="31" s="1"/>
  <c r="B29" i="13"/>
  <c r="P22" i="31" s="1"/>
  <c r="D29" i="13"/>
  <c r="R22" i="31" s="1"/>
  <c r="Q2" i="31"/>
  <c r="C31" i="12"/>
  <c r="Q23" i="30" s="1"/>
  <c r="D32" i="10"/>
  <c r="R23" i="28" s="1"/>
  <c r="I20" i="3"/>
  <c r="W5" i="17" s="1"/>
  <c r="C29" i="7"/>
  <c r="Q4" i="25" s="1"/>
  <c r="B21" i="9"/>
  <c r="F21" i="9"/>
  <c r="F33" i="9" s="1"/>
  <c r="T24" i="27" s="1"/>
  <c r="D21" i="9"/>
  <c r="U18" i="27"/>
  <c r="T9" i="27"/>
  <c r="B43" i="8"/>
  <c r="P35" i="26" s="1"/>
  <c r="F43" i="8"/>
  <c r="T35" i="26" s="1"/>
  <c r="G37" i="8"/>
  <c r="U30" i="26" s="1"/>
  <c r="G19" i="8"/>
  <c r="U12" i="26" s="1"/>
  <c r="G10" i="8"/>
  <c r="B9" i="8"/>
  <c r="F29" i="7"/>
  <c r="T4" i="25" s="1"/>
  <c r="B29" i="7"/>
  <c r="P4" i="25" s="1"/>
  <c r="U147" i="24"/>
  <c r="U140" i="24"/>
  <c r="U132" i="24"/>
  <c r="U128" i="24"/>
  <c r="U96" i="24"/>
  <c r="B84" i="6"/>
  <c r="G71" i="6"/>
  <c r="U64" i="24" s="1"/>
  <c r="U45" i="24"/>
  <c r="G38" i="6"/>
  <c r="U31" i="24" s="1"/>
  <c r="B9" i="6"/>
  <c r="P2" i="24" s="1"/>
  <c r="U22" i="24"/>
  <c r="C9" i="6"/>
  <c r="Q2" i="24" s="1"/>
  <c r="D9" i="6"/>
  <c r="R2" i="24" s="1"/>
  <c r="F9" i="6"/>
  <c r="E9" i="6"/>
  <c r="S2" i="24" s="1"/>
  <c r="G10" i="6"/>
  <c r="U3" i="24" s="1"/>
  <c r="D65" i="5"/>
  <c r="R56" i="20" s="1"/>
  <c r="E65" i="5"/>
  <c r="S56" i="20" s="1"/>
  <c r="F65" i="5"/>
  <c r="T56" i="20" s="1"/>
  <c r="C65" i="5"/>
  <c r="Q56" i="20" s="1"/>
  <c r="G28" i="5"/>
  <c r="U22" i="20" s="1"/>
  <c r="B41" i="5"/>
  <c r="P34" i="20" s="1"/>
  <c r="D41" i="5"/>
  <c r="C41" i="5"/>
  <c r="F41" i="5"/>
  <c r="E41" i="5"/>
  <c r="S34" i="20" s="1"/>
  <c r="Q22" i="18"/>
  <c r="C72" i="4"/>
  <c r="B72" i="4"/>
  <c r="Q32" i="18"/>
  <c r="D57" i="4"/>
  <c r="D59" i="4" s="1"/>
  <c r="C57" i="4"/>
  <c r="C59" i="4" s="1"/>
  <c r="B57" i="4"/>
  <c r="B59" i="4" s="1"/>
  <c r="G20" i="3"/>
  <c r="U5" i="17" s="1"/>
  <c r="W3" i="17"/>
  <c r="E20" i="3"/>
  <c r="S5" i="17" s="1"/>
  <c r="K14" i="3"/>
  <c r="Y4" i="17" s="1"/>
  <c r="K8" i="3"/>
  <c r="Y3" i="17" s="1"/>
  <c r="B8" i="2"/>
  <c r="E8" i="2"/>
  <c r="E79" i="1"/>
  <c r="P119" i="15" s="1"/>
  <c r="F47" i="1"/>
  <c r="F59" i="1" s="1"/>
  <c r="Q104" i="15" s="1"/>
  <c r="E47" i="1"/>
  <c r="E59" i="1" s="1"/>
  <c r="P104" i="15" s="1"/>
  <c r="B47" i="1"/>
  <c r="P42" i="15" s="1"/>
  <c r="C47" i="1"/>
  <c r="Q42" i="15" s="1"/>
  <c r="P12" i="15"/>
  <c r="Q4" i="15"/>
  <c r="A2" i="7"/>
  <c r="A2" i="2"/>
  <c r="A2" i="5"/>
  <c r="A2" i="1"/>
  <c r="A2" i="3"/>
  <c r="A2" i="4"/>
  <c r="A2" i="8"/>
  <c r="A2" i="11"/>
  <c r="R25" i="18"/>
  <c r="D11" i="4"/>
  <c r="C11" i="4"/>
  <c r="Q25" i="18"/>
  <c r="C74" i="4"/>
  <c r="Q39" i="18" s="1"/>
  <c r="Q38" i="18"/>
  <c r="B44" i="4"/>
  <c r="P19" i="18"/>
  <c r="G54" i="5"/>
  <c r="U46" i="20" s="1"/>
  <c r="U50" i="20"/>
  <c r="F79" i="1"/>
  <c r="Q119" i="15" s="1"/>
  <c r="B6" i="11"/>
  <c r="B6" i="10"/>
  <c r="B6" i="1"/>
  <c r="P76" i="24"/>
  <c r="Q3" i="16"/>
  <c r="R27" i="18"/>
  <c r="H8" i="2"/>
  <c r="D8" i="2"/>
  <c r="R22" i="18"/>
  <c r="P106" i="15"/>
  <c r="A2" i="13"/>
  <c r="A2" i="12"/>
  <c r="D6" i="10"/>
  <c r="F6" i="11"/>
  <c r="F6" i="10"/>
  <c r="U53" i="20"/>
  <c r="F8" i="2"/>
  <c r="D72" i="4"/>
  <c r="B65" i="5"/>
  <c r="P37" i="20"/>
  <c r="U39" i="20"/>
  <c r="G45" i="5"/>
  <c r="T2" i="24"/>
  <c r="G75" i="5"/>
  <c r="U62" i="20" s="1"/>
  <c r="D43" i="8"/>
  <c r="E9" i="8"/>
  <c r="S2" i="26" s="1"/>
  <c r="S21" i="28"/>
  <c r="E32" i="10"/>
  <c r="S23" i="28" s="1"/>
  <c r="B30" i="11"/>
  <c r="P22" i="29" s="1"/>
  <c r="P2" i="29"/>
  <c r="G31" i="12"/>
  <c r="U23" i="30" s="1"/>
  <c r="B31" i="12"/>
  <c r="P23" i="30" s="1"/>
  <c r="P2" i="30"/>
  <c r="A2" i="9"/>
  <c r="A2" i="6"/>
  <c r="U8" i="27"/>
  <c r="G9" i="9"/>
  <c r="U2" i="27" s="1"/>
  <c r="Q31" i="24"/>
  <c r="E84" i="6"/>
  <c r="S76" i="24" s="1"/>
  <c r="S85" i="24"/>
  <c r="E29" i="7"/>
  <c r="S4" i="25" s="1"/>
  <c r="E43" i="8"/>
  <c r="S45" i="26"/>
  <c r="F9" i="8"/>
  <c r="T2" i="26" s="1"/>
  <c r="T12" i="26"/>
  <c r="C9" i="8"/>
  <c r="Q2" i="26" s="1"/>
  <c r="G21" i="9"/>
  <c r="E21" i="9"/>
  <c r="C21" i="9"/>
  <c r="F30" i="11"/>
  <c r="T22" i="29" s="1"/>
  <c r="T2" i="29"/>
  <c r="S12" i="29"/>
  <c r="E30" i="11"/>
  <c r="S22" i="29" s="1"/>
  <c r="G18" i="6"/>
  <c r="U78" i="24"/>
  <c r="G85" i="6"/>
  <c r="G113" i="6"/>
  <c r="U105" i="24" s="1"/>
  <c r="G123" i="6"/>
  <c r="U115" i="24" s="1"/>
  <c r="G9" i="7"/>
  <c r="F84" i="6"/>
  <c r="T76" i="24" s="1"/>
  <c r="Q85" i="24"/>
  <c r="C84" i="6"/>
  <c r="Q76" i="24" s="1"/>
  <c r="Q45" i="26"/>
  <c r="C43" i="8"/>
  <c r="R12" i="26"/>
  <c r="D9" i="8"/>
  <c r="R2" i="26" s="1"/>
  <c r="P21" i="28"/>
  <c r="B32" i="10"/>
  <c r="P23" i="28" s="1"/>
  <c r="U21" i="28"/>
  <c r="G32" i="10"/>
  <c r="U23" i="28" s="1"/>
  <c r="Q21" i="28"/>
  <c r="C32" i="10"/>
  <c r="Q23" i="28" s="1"/>
  <c r="C30" i="11"/>
  <c r="Q22" i="29" s="1"/>
  <c r="F31" i="12"/>
  <c r="T23" i="30" s="1"/>
  <c r="T2" i="30"/>
  <c r="S21" i="30"/>
  <c r="E31" i="12"/>
  <c r="S23" i="30" s="1"/>
  <c r="S2" i="31"/>
  <c r="U66" i="26"/>
  <c r="G71" i="8"/>
  <c r="U63" i="26" s="1"/>
  <c r="D84" i="6"/>
  <c r="R76" i="24" s="1"/>
  <c r="R105" i="24"/>
  <c r="D29" i="7"/>
  <c r="R4" i="25" s="1"/>
  <c r="R2" i="25"/>
  <c r="P13" i="27"/>
  <c r="B33" i="9"/>
  <c r="P24" i="27" s="1"/>
  <c r="T13" i="27"/>
  <c r="R13" i="27"/>
  <c r="D33" i="9"/>
  <c r="R24" i="27" s="1"/>
  <c r="R15" i="30"/>
  <c r="D31" i="12"/>
  <c r="R23" i="30" s="1"/>
  <c r="G16" i="5"/>
  <c r="U10" i="20" s="1"/>
  <c r="G62" i="6"/>
  <c r="U55" i="24" s="1"/>
  <c r="G27" i="8"/>
  <c r="U20" i="26" s="1"/>
  <c r="U3" i="26"/>
  <c r="U38" i="26"/>
  <c r="G44" i="8"/>
  <c r="G61" i="8"/>
  <c r="U53" i="26" s="1"/>
  <c r="U54" i="26"/>
  <c r="T21" i="28"/>
  <c r="R21" i="28"/>
  <c r="G29" i="13"/>
  <c r="U22" i="31" s="1"/>
  <c r="R16" i="27"/>
  <c r="P16" i="27"/>
  <c r="U16" i="27"/>
  <c r="Q16" i="27"/>
  <c r="F77" i="8" l="1"/>
  <c r="T68" i="26" s="1"/>
  <c r="G9" i="8"/>
  <c r="U2" i="26" s="1"/>
  <c r="P2" i="26"/>
  <c r="B77" i="8"/>
  <c r="P68" i="26" s="1"/>
  <c r="B159" i="6"/>
  <c r="P150" i="24" s="1"/>
  <c r="R34" i="20"/>
  <c r="D70" i="5"/>
  <c r="Q34" i="20"/>
  <c r="C70" i="5"/>
  <c r="F70" i="5"/>
  <c r="T34" i="20"/>
  <c r="G41" i="5"/>
  <c r="G42" i="5" s="1"/>
  <c r="U35" i="20" s="1"/>
  <c r="E70" i="5"/>
  <c r="B74" i="4"/>
  <c r="P39" i="18" s="1"/>
  <c r="P38" i="18"/>
  <c r="K20" i="3"/>
  <c r="Y5" i="17" s="1"/>
  <c r="B20" i="2"/>
  <c r="P13" i="16" s="1"/>
  <c r="P3" i="16"/>
  <c r="S3" i="16"/>
  <c r="E20" i="2"/>
  <c r="S13" i="16" s="1"/>
  <c r="E81" i="1"/>
  <c r="P120" i="15" s="1"/>
  <c r="Q95" i="15"/>
  <c r="P95" i="15"/>
  <c r="C62" i="1"/>
  <c r="Q54" i="15" s="1"/>
  <c r="B62" i="1"/>
  <c r="P54" i="15" s="1"/>
  <c r="Q35" i="26"/>
  <c r="C77" i="8"/>
  <c r="Q68" i="26" s="1"/>
  <c r="U77" i="24"/>
  <c r="G84" i="6"/>
  <c r="U76" i="24" s="1"/>
  <c r="E33" i="9"/>
  <c r="S24" i="27" s="1"/>
  <c r="S13" i="27"/>
  <c r="R35" i="26"/>
  <c r="D77" i="8"/>
  <c r="R68" i="26" s="1"/>
  <c r="F159" i="6"/>
  <c r="T150" i="24" s="1"/>
  <c r="V3" i="16"/>
  <c r="H20" i="2"/>
  <c r="V13" i="16" s="1"/>
  <c r="R5" i="18"/>
  <c r="D8" i="4"/>
  <c r="G29" i="7"/>
  <c r="U4" i="25" s="1"/>
  <c r="U2" i="25"/>
  <c r="G33" i="9"/>
  <c r="U24" i="27" s="1"/>
  <c r="U13" i="27"/>
  <c r="B70" i="5"/>
  <c r="P56" i="20"/>
  <c r="C159" i="6"/>
  <c r="Q150" i="24" s="1"/>
  <c r="C8" i="4"/>
  <c r="Q5" i="18"/>
  <c r="U11" i="24"/>
  <c r="G9" i="6"/>
  <c r="S35" i="26"/>
  <c r="E77" i="8"/>
  <c r="S68" i="26" s="1"/>
  <c r="G65" i="5"/>
  <c r="U56" i="20" s="1"/>
  <c r="U37" i="20"/>
  <c r="D74" i="4"/>
  <c r="R39" i="18" s="1"/>
  <c r="R38" i="18"/>
  <c r="G43" i="8"/>
  <c r="U36" i="26"/>
  <c r="C33" i="9"/>
  <c r="Q24" i="27" s="1"/>
  <c r="Q13" i="27"/>
  <c r="E159" i="6"/>
  <c r="S150" i="24" s="1"/>
  <c r="T3" i="16"/>
  <c r="F20" i="2"/>
  <c r="T13" i="16" s="1"/>
  <c r="R3" i="16"/>
  <c r="D20" i="2"/>
  <c r="R13" i="16" s="1"/>
  <c r="D159" i="6"/>
  <c r="R150" i="24" s="1"/>
  <c r="B11" i="4"/>
  <c r="P25" i="18"/>
  <c r="F81" i="1"/>
  <c r="Q120" i="15" s="1"/>
  <c r="G70" i="5" l="1"/>
  <c r="U34" i="20"/>
  <c r="C21" i="4"/>
  <c r="Q2" i="18"/>
  <c r="G159" i="6"/>
  <c r="U150" i="24" s="1"/>
  <c r="U2" i="24"/>
  <c r="B8" i="4"/>
  <c r="P5" i="18"/>
  <c r="U35" i="26"/>
  <c r="G77" i="8"/>
  <c r="U68" i="26" s="1"/>
  <c r="D21" i="4"/>
  <c r="R2" i="18"/>
  <c r="R12" i="18" l="1"/>
  <c r="D23" i="4"/>
  <c r="B21" i="4"/>
  <c r="P2" i="18"/>
  <c r="C23" i="4"/>
  <c r="Q12" i="18"/>
  <c r="P12" i="18" l="1"/>
  <c r="B23" i="4"/>
  <c r="R13" i="18"/>
  <c r="D25" i="4"/>
  <c r="Q13" i="18"/>
  <c r="C25" i="4"/>
  <c r="R14" i="18" l="1"/>
  <c r="D33" i="4"/>
  <c r="R18" i="18" s="1"/>
  <c r="Q14" i="18"/>
  <c r="C33" i="4"/>
  <c r="Q18" i="18" s="1"/>
  <c r="P13" i="18"/>
  <c r="B25" i="4"/>
  <c r="P14" i="18" l="1"/>
  <c r="B33" i="4"/>
  <c r="P18" i="18" s="1"/>
</calcChain>
</file>

<file path=xl/sharedStrings.xml><?xml version="1.0" encoding="utf-8"?>
<sst xmlns="http://schemas.openxmlformats.org/spreadsheetml/2006/main" count="4242" uniqueCount="3306">
  <si>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</si>
  <si>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</si>
  <si>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</si>
  <si>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</si>
  <si>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</si>
  <si>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</si>
  <si>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</si>
  <si>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</si>
  <si>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</si>
  <si>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</si>
  <si>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</si>
  <si>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</si>
  <si>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</si>
  <si>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</si>
  <si>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</si>
  <si>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</si>
  <si>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</si>
  <si>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</si>
  <si>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</si>
  <si>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</si>
  <si>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</si>
  <si>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</si>
  <si>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</si>
  <si>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</si>
  <si>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</si>
  <si>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</si>
  <si>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</si>
  <si>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</si>
  <si>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</si>
  <si>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</si>
  <si>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</si>
  <si>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</si>
  <si>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</si>
  <si>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</si>
  <si>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</si>
  <si>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</si>
  <si>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</si>
  <si>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</si>
  <si>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</si>
  <si>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</si>
  <si>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</si>
  <si>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</si>
  <si>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</si>
  <si>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</si>
  <si>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</si>
  <si>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</si>
  <si>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</si>
  <si>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</si>
  <si>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</si>
  <si>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</si>
  <si>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</si>
  <si>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</si>
  <si>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</si>
  <si>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</si>
  <si>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</si>
  <si>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</si>
  <si>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</si>
  <si>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</si>
  <si>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</si>
  <si>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</si>
  <si>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</si>
  <si>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</si>
  <si>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</si>
  <si>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</si>
  <si>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</si>
  <si>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</si>
  <si>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</si>
  <si>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</si>
  <si>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</si>
  <si>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</si>
  <si>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</si>
  <si>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</si>
  <si>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</si>
  <si>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</si>
  <si>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</si>
  <si>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</si>
  <si>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</si>
  <si>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</si>
  <si>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</si>
  <si>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</si>
  <si>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</si>
  <si>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</si>
  <si>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</si>
  <si>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</si>
  <si>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</si>
  <si>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</si>
  <si>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</si>
  <si>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</si>
  <si>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</si>
  <si>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</si>
  <si>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</si>
  <si>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</si>
  <si>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</si>
  <si>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</si>
  <si>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</si>
  <si>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</si>
  <si>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</si>
  <si>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</si>
  <si>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</si>
  <si>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</si>
  <si>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</si>
  <si>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</si>
  <si>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</si>
  <si>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</si>
  <si>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</si>
  <si>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</si>
  <si>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</si>
  <si>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</si>
  <si>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</si>
  <si>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</si>
  <si>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</si>
  <si>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</si>
  <si>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</si>
  <si>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</si>
  <si>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</si>
  <si>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</si>
  <si>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</si>
  <si>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</si>
  <si>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</si>
  <si>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</si>
  <si>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</si>
  <si>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</si>
  <si>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</si>
  <si>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</si>
  <si>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</si>
  <si>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</si>
  <si>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</si>
  <si>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</si>
  <si>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</si>
  <si>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</si>
  <si>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</si>
  <si>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</si>
  <si>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</si>
  <si>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</si>
  <si>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</si>
  <si>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</si>
  <si>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</si>
  <si>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</si>
  <si>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</si>
  <si>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</si>
  <si>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</si>
  <si>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</si>
  <si>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</si>
  <si>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</si>
  <si>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</si>
  <si>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</si>
  <si>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</si>
  <si>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</si>
  <si>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</si>
  <si>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</si>
  <si>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</si>
  <si>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</si>
  <si>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</si>
  <si>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</si>
  <si>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</si>
  <si>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</si>
  <si>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</si>
  <si>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</si>
  <si>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</si>
  <si>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</si>
  <si>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</si>
  <si>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</si>
  <si>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</si>
  <si>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</si>
  <si>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</si>
  <si>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</si>
  <si>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</si>
  <si>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</si>
  <si>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</si>
  <si>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</si>
  <si>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</si>
  <si>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</si>
  <si>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</si>
  <si>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</si>
  <si>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</si>
  <si>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</si>
  <si>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</si>
  <si>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</si>
  <si>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</si>
  <si>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</si>
  <si>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</si>
  <si>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</si>
  <si>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</si>
  <si>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</si>
  <si>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</si>
  <si>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</si>
  <si>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</si>
  <si>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</si>
  <si>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</si>
  <si>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</si>
  <si>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</si>
  <si>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</si>
  <si>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</si>
  <si>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</si>
  <si>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</si>
  <si>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</si>
  <si>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</si>
  <si>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</si>
  <si>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</si>
  <si>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</si>
  <si>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</si>
  <si>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</si>
  <si>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</si>
  <si>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</si>
  <si>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</si>
  <si>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</si>
  <si>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</si>
  <si>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</si>
  <si>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</si>
  <si>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</si>
  <si>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</si>
  <si>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</si>
  <si>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</si>
  <si>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</si>
  <si>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</si>
  <si>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</si>
  <si>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</si>
  <si>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</si>
  <si>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</si>
  <si>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</si>
  <si>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</si>
  <si>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</si>
  <si>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</si>
  <si>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</si>
  <si>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</si>
  <si>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</si>
  <si>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</si>
  <si>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</si>
  <si>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</si>
  <si>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</si>
  <si>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</si>
  <si>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</si>
  <si>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</si>
  <si>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</si>
  <si>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</si>
  <si>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</si>
  <si>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</si>
  <si>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</si>
  <si>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</si>
  <si>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</si>
  <si>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</si>
  <si>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</si>
  <si>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</si>
  <si>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</si>
  <si>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</si>
  <si>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</si>
  <si>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</si>
  <si>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</si>
  <si>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</si>
  <si>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</si>
  <si>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</si>
  <si>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</si>
  <si>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</si>
  <si>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</si>
  <si>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</si>
  <si>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</si>
  <si>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</si>
  <si>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</si>
  <si>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</si>
  <si>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</si>
  <si>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</si>
  <si>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</si>
  <si>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</si>
  <si>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</si>
  <si>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</si>
  <si>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</si>
  <si>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</si>
  <si>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</si>
  <si>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</si>
  <si>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</si>
  <si>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</si>
  <si>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</si>
  <si>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</si>
  <si>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</si>
  <si>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</si>
  <si>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</si>
  <si>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</si>
  <si>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</si>
  <si>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</si>
  <si>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</si>
  <si>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</si>
  <si>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</si>
  <si>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</si>
  <si>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</si>
  <si>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</si>
  <si>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</si>
  <si>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</si>
  <si>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</si>
  <si>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</si>
  <si>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</si>
  <si>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</si>
  <si>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</si>
  <si>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</si>
  <si>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</si>
  <si>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</si>
  <si>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</si>
  <si>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</si>
  <si>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</si>
  <si>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</si>
  <si>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</si>
  <si>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</si>
  <si>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</si>
  <si>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</si>
  <si>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</si>
  <si>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</si>
  <si>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</si>
  <si>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</si>
  <si>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</si>
  <si>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</si>
  <si>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</si>
  <si>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</si>
  <si>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</si>
  <si>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</si>
  <si>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</si>
  <si>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</si>
  <si>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</si>
  <si>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</si>
  <si>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</si>
  <si>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</si>
  <si>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</si>
  <si>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</si>
  <si>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</si>
  <si>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</si>
  <si>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</si>
  <si>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</si>
  <si>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</si>
  <si>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</si>
  <si>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</si>
  <si>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</si>
  <si>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</si>
  <si>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</si>
  <si>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</si>
  <si>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</si>
  <si>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</si>
  <si>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</si>
  <si>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</si>
  <si>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</si>
  <si>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</si>
  <si>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</si>
  <si>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</si>
  <si>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</si>
  <si>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</si>
  <si>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</si>
  <si>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</si>
  <si>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</si>
  <si>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</si>
  <si>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</si>
  <si>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</si>
  <si>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</si>
  <si>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</si>
  <si>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</si>
  <si>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</si>
  <si>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</si>
  <si>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</si>
  <si>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</si>
  <si>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</si>
  <si>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</si>
  <si>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</si>
  <si>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</si>
  <si>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</si>
  <si>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</si>
  <si>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</si>
  <si>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</si>
  <si>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</si>
  <si>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</si>
  <si>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</si>
  <si>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</si>
  <si>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</si>
  <si>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</si>
  <si>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</si>
  <si>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</si>
  <si>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</si>
  <si>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</si>
  <si>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</si>
  <si>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</si>
  <si>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</si>
  <si>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</si>
  <si>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</si>
  <si>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</si>
  <si>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</si>
  <si>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</si>
  <si>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</si>
  <si>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</si>
  <si>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</si>
  <si>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</si>
  <si>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</si>
  <si>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</si>
  <si>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</si>
  <si>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</si>
  <si>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</si>
  <si>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</si>
  <si>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</si>
  <si>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</si>
  <si>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</si>
  <si>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</si>
  <si>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</si>
  <si>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</si>
  <si>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</si>
  <si>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</si>
  <si>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</si>
  <si>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</si>
  <si>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</si>
  <si>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</si>
  <si>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</si>
  <si>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</si>
  <si>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</si>
  <si>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</si>
  <si>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</si>
  <si>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</si>
  <si>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</si>
  <si>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</si>
  <si>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</si>
  <si>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</si>
  <si>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</si>
  <si>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</si>
  <si>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</si>
  <si>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</si>
  <si>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</si>
  <si>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</si>
  <si>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</si>
  <si>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</si>
  <si>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</si>
  <si>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</si>
  <si>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</si>
  <si>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</si>
  <si>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</si>
  <si>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</si>
  <si>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</si>
  <si>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</si>
  <si>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</si>
  <si>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</si>
  <si>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</si>
  <si>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</si>
  <si>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</si>
  <si>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</si>
  <si>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</si>
  <si>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</si>
  <si>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</si>
  <si>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</si>
  <si>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</si>
  <si>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</si>
  <si>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</si>
  <si>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</si>
  <si>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</si>
  <si>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</si>
  <si>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</si>
  <si>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</si>
  <si>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</si>
  <si>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</si>
  <si>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</si>
  <si>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</si>
  <si>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</si>
  <si>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</si>
  <si>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</si>
  <si>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</si>
  <si>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</si>
  <si>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</si>
  <si>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</si>
  <si>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</si>
  <si>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</si>
  <si>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</si>
  <si>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</si>
  <si>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</si>
  <si>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</si>
  <si>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</si>
  <si>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</si>
  <si>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</si>
  <si>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</si>
  <si>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</si>
  <si>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</si>
  <si>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</si>
  <si>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</si>
  <si>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</si>
  <si>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</si>
  <si>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</si>
  <si>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</si>
  <si>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</si>
  <si>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</si>
  <si>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</si>
  <si>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</si>
  <si>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</si>
  <si>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</si>
  <si>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</si>
  <si>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</si>
  <si>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</si>
  <si>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</si>
  <si>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</si>
  <si>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</si>
  <si>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</si>
  <si>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</si>
  <si>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</si>
  <si>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</si>
  <si>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</si>
  <si>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</si>
  <si>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</si>
  <si>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</si>
  <si>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</si>
  <si>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</si>
  <si>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</si>
  <si>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</si>
  <si>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</si>
  <si>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</si>
  <si>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</si>
  <si>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</si>
  <si>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</si>
  <si>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</si>
  <si>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</si>
  <si>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</si>
  <si>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</si>
  <si>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</si>
  <si>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</si>
  <si>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</si>
  <si>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</si>
  <si>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</si>
  <si>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</si>
  <si>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</si>
  <si>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</si>
  <si>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</si>
  <si>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</si>
  <si>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</si>
  <si>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</si>
  <si>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</si>
  <si>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</si>
  <si>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</si>
  <si>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</si>
  <si>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</si>
  <si>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</si>
  <si>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</si>
  <si>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</si>
  <si>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</si>
  <si>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</si>
  <si>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</si>
  <si>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</si>
  <si>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</si>
  <si>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</si>
  <si>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</si>
  <si>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</si>
  <si>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</si>
  <si>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</si>
  <si>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</si>
  <si>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</si>
  <si>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</si>
  <si>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</si>
  <si>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</si>
  <si>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</si>
  <si>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</si>
  <si>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</si>
  <si>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</si>
  <si>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</si>
  <si>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</si>
  <si>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</si>
  <si>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</si>
  <si>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</si>
  <si>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</si>
  <si>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</si>
  <si>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</si>
  <si>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</si>
  <si>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</si>
  <si>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</si>
  <si>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</si>
  <si>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</si>
  <si>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</si>
  <si>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</si>
  <si>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</si>
  <si>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</si>
  <si>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</si>
  <si>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</si>
  <si>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</si>
  <si>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</si>
  <si>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</si>
  <si>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</si>
  <si>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</si>
  <si>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</si>
  <si>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</si>
  <si>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</si>
  <si>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</si>
  <si>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</si>
  <si>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</si>
  <si>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</si>
  <si>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</si>
  <si>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</si>
  <si>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</si>
  <si>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</si>
  <si>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</si>
  <si>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</si>
  <si>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</si>
  <si>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</si>
  <si>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</si>
  <si>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</si>
  <si>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</si>
  <si>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</si>
  <si>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</si>
  <si>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</si>
  <si>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</si>
  <si>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</si>
  <si>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</si>
  <si>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</si>
  <si>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</si>
  <si>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</si>
  <si>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</si>
  <si>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</si>
  <si>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</si>
  <si>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</si>
  <si>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</si>
  <si>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</si>
  <si>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</si>
  <si>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</si>
  <si>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</si>
  <si>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</si>
  <si>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</si>
  <si>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</si>
  <si>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</si>
  <si>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</si>
  <si>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</si>
  <si>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</si>
  <si>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</si>
  <si>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</si>
  <si>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</si>
  <si>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</si>
  <si>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</si>
  <si>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</si>
  <si>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</si>
  <si>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</si>
  <si>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</si>
  <si>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</si>
  <si>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</si>
  <si>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</si>
  <si>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</si>
  <si>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</si>
  <si>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</si>
  <si>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</si>
  <si>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</si>
  <si>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</si>
  <si>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</si>
  <si>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</si>
  <si>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</si>
  <si>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</si>
  <si>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</si>
  <si>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</si>
  <si>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</si>
  <si>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</si>
  <si>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</si>
  <si>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</si>
  <si>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</si>
  <si>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</si>
  <si>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</si>
  <si>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</si>
  <si>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</si>
  <si>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</si>
  <si>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</si>
  <si>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</si>
  <si>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</si>
  <si>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</si>
  <si>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</si>
  <si>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</si>
  <si>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</si>
  <si>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</si>
  <si>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</si>
  <si>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</si>
  <si>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</si>
  <si>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</si>
  <si>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</si>
  <si>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</si>
  <si>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</si>
  <si>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</si>
  <si>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</si>
  <si>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</si>
  <si>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</si>
  <si>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</si>
  <si>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</si>
  <si>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</si>
  <si>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</si>
  <si>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</si>
  <si>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</si>
  <si>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</si>
  <si>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</si>
  <si>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</si>
  <si>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</si>
  <si>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</si>
  <si>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</si>
  <si>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</si>
  <si>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</si>
  <si>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</si>
  <si>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</si>
  <si>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</si>
  <si>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</si>
  <si>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</si>
  <si>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</si>
  <si>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</si>
  <si>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</si>
  <si>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</si>
  <si>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</si>
  <si>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</si>
  <si>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</si>
  <si>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</si>
  <si>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</si>
  <si>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</si>
  <si>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</si>
  <si>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</si>
  <si>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</si>
  <si>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</si>
  <si>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</si>
  <si>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</si>
  <si>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</si>
  <si>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</si>
  <si>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</si>
  <si>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</si>
  <si>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</si>
  <si>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</si>
  <si>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</si>
  <si>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</si>
  <si>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</si>
  <si>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</si>
  <si>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</si>
  <si>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</si>
  <si>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</si>
  <si>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</si>
  <si>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</si>
  <si>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</si>
  <si>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</si>
  <si>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</si>
  <si>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</si>
  <si>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</si>
  <si>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</si>
  <si>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</si>
  <si>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</si>
  <si>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</si>
  <si>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</si>
  <si>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</si>
  <si>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</si>
  <si>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</si>
  <si>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</si>
  <si>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</si>
  <si>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</si>
  <si>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</si>
  <si>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</si>
  <si>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</si>
  <si>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</si>
  <si>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</si>
  <si>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</si>
  <si>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</si>
  <si>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</si>
  <si>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</si>
  <si>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</si>
  <si>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</si>
  <si>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</si>
  <si>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</si>
  <si>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</si>
  <si>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</si>
  <si>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</si>
  <si>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</si>
  <si>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</si>
  <si>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</si>
  <si>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</si>
  <si>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</si>
  <si>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</si>
  <si>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</si>
  <si>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</si>
  <si>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</si>
  <si>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</si>
  <si>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</si>
  <si>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</si>
  <si>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</si>
  <si>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</si>
  <si>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</si>
  <si>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</si>
  <si>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</si>
  <si>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</si>
  <si>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</si>
  <si>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</si>
  <si>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</si>
  <si>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</si>
  <si>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</si>
  <si>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</si>
  <si>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</si>
  <si>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</si>
  <si>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</si>
  <si>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</si>
  <si>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</si>
  <si>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</si>
  <si>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</si>
  <si>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</si>
  <si>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</si>
  <si>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</si>
  <si>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</si>
  <si>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</si>
  <si>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</si>
  <si>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</si>
  <si>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</si>
  <si>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</si>
  <si>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</si>
  <si>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</si>
  <si>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</si>
  <si>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</si>
  <si>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</si>
  <si>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</si>
  <si>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</si>
  <si>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</si>
  <si>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</si>
  <si>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</si>
  <si>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</si>
  <si>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</si>
  <si>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</si>
  <si>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</si>
  <si>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</si>
  <si>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</si>
  <si>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</si>
  <si>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</si>
  <si>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</si>
  <si>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</si>
  <si>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</si>
  <si>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</si>
  <si>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</si>
  <si>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</si>
  <si>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</si>
  <si>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</si>
  <si>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</si>
  <si>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</si>
  <si>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</si>
  <si>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</si>
  <si>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</si>
  <si>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</si>
  <si>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</si>
  <si>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</si>
  <si>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</si>
  <si>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</si>
  <si>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</si>
  <si>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</si>
  <si>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</si>
  <si>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</si>
  <si>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</si>
  <si>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</si>
  <si>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</si>
  <si>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</si>
  <si>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</si>
  <si>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</si>
  <si>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</si>
  <si>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</si>
  <si>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</si>
  <si>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</si>
  <si>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</si>
  <si>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</si>
  <si>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</si>
  <si>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</si>
  <si>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</si>
  <si>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</si>
  <si>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</si>
  <si>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</si>
  <si>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</si>
  <si>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</si>
  <si>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</si>
  <si>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</si>
  <si>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</si>
  <si>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</si>
  <si>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</si>
  <si>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</si>
  <si>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</si>
  <si>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</si>
  <si>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</si>
  <si>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</si>
  <si>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</si>
  <si>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</si>
  <si>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</si>
  <si>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</si>
  <si>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</si>
  <si>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</si>
  <si>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</si>
  <si>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</si>
  <si>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</si>
  <si>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</si>
  <si>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</si>
  <si>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</si>
  <si>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</si>
  <si>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</si>
  <si>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</si>
  <si>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</si>
  <si>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</si>
  <si>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</si>
  <si>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</si>
  <si>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</si>
  <si>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</si>
  <si>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</si>
  <si>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</si>
  <si>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</si>
  <si>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</si>
  <si>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</si>
  <si>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</si>
  <si>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</si>
  <si>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</si>
  <si>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</si>
  <si>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</si>
  <si>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</si>
  <si>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</si>
  <si>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</si>
  <si>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</si>
  <si>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</si>
  <si>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</si>
  <si>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</si>
  <si>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</si>
  <si>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</si>
  <si>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</si>
  <si>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</si>
  <si>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</si>
  <si>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</si>
  <si>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</si>
  <si>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</si>
  <si>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</si>
  <si>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</si>
  <si>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</si>
  <si>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</si>
  <si>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</si>
  <si>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</si>
  <si>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</si>
  <si>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</si>
  <si>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</si>
  <si>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</si>
  <si>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</si>
  <si>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</si>
  <si>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</si>
  <si>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</si>
  <si>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</si>
  <si>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</si>
  <si>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</si>
  <si>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</si>
  <si>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</si>
  <si>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</si>
  <si>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</si>
  <si>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</si>
  <si>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</si>
  <si>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</si>
  <si>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</si>
  <si>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</si>
  <si>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</si>
  <si>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</si>
  <si>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</si>
  <si>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</si>
  <si>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</si>
  <si>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</si>
  <si>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</si>
  <si>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</si>
  <si>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</si>
  <si>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</si>
  <si>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</si>
  <si>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</si>
  <si>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</si>
  <si>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</si>
  <si>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</si>
  <si>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</si>
  <si>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</si>
  <si>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</si>
  <si>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</si>
  <si>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</si>
  <si>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</si>
  <si>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</si>
  <si>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</si>
  <si>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</si>
  <si>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</si>
  <si>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</si>
  <si>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</si>
  <si>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</si>
  <si>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</si>
  <si>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</si>
  <si>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</si>
  <si>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</si>
  <si>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</si>
  <si>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</si>
  <si>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</si>
  <si>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</si>
  <si>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</si>
  <si>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</si>
  <si>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</si>
  <si>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</si>
  <si>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</si>
  <si>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</si>
  <si>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</si>
  <si>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</si>
  <si>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</si>
  <si>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</si>
  <si>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</si>
  <si>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</si>
  <si>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</si>
  <si>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</si>
  <si>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</si>
  <si>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</si>
  <si>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</si>
  <si>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</si>
  <si>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</si>
  <si>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</si>
  <si>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</si>
  <si>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</si>
  <si>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</si>
  <si>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</si>
  <si>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</si>
  <si>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</si>
  <si>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</si>
  <si>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</si>
  <si>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</si>
  <si>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</si>
  <si>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</si>
  <si>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</si>
  <si>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</si>
  <si>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</si>
  <si>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</si>
  <si>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</si>
  <si>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</si>
  <si>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</si>
  <si>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</si>
  <si>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</si>
  <si>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</si>
  <si>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</si>
  <si>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</si>
  <si>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</si>
  <si>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</si>
  <si>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</si>
  <si>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</si>
  <si>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</si>
  <si>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</si>
  <si>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</si>
  <si>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</si>
  <si>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</si>
  <si>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</si>
  <si>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</si>
  <si>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</si>
  <si>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</si>
  <si>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</si>
  <si>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</si>
  <si>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</si>
  <si>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</si>
  <si>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</si>
  <si>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</si>
  <si>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</si>
  <si>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</si>
  <si>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</si>
  <si>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</si>
  <si>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</si>
  <si>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</si>
  <si>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</si>
  <si>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</si>
  <si>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</si>
  <si>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</si>
  <si>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</si>
  <si>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</si>
  <si>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</si>
  <si>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</si>
  <si>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</si>
  <si>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</si>
  <si>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</si>
  <si>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</si>
  <si>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</si>
  <si>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</si>
  <si>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</si>
  <si>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</si>
  <si>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</si>
  <si>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</si>
  <si>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</si>
  <si>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</si>
  <si>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</si>
  <si>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</si>
  <si>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</si>
  <si>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</si>
  <si>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</si>
  <si>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</si>
  <si>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</si>
  <si>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</si>
  <si>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</si>
  <si>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</si>
  <si>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</si>
  <si>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</si>
  <si>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</si>
  <si>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</si>
  <si>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</si>
  <si>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</si>
  <si>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</si>
  <si>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</si>
  <si>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</si>
  <si>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</si>
  <si>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</si>
  <si>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</si>
  <si>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</si>
  <si>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</si>
  <si>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</si>
  <si>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</si>
  <si>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</si>
  <si>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</si>
  <si>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</si>
  <si>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</si>
  <si>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</si>
  <si>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</si>
  <si>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</si>
  <si>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</si>
  <si>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</si>
  <si>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</si>
  <si>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</si>
  <si>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</si>
  <si>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</si>
  <si>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</si>
  <si>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</si>
  <si>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</si>
  <si>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</si>
  <si>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</si>
  <si>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</si>
  <si>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</si>
  <si>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</si>
  <si>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</si>
  <si>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</si>
  <si>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</si>
  <si>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</si>
  <si>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</si>
  <si>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</si>
  <si>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</si>
  <si>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</si>
  <si>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</si>
  <si>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</si>
  <si>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</si>
  <si>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</si>
  <si>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</si>
  <si>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</si>
  <si>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</si>
  <si>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</si>
  <si>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</si>
  <si>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</si>
  <si>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</si>
  <si>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</si>
  <si>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</si>
  <si>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</si>
  <si>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</si>
  <si>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</si>
  <si>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</si>
  <si>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</si>
  <si>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</si>
  <si>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</si>
  <si>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</si>
  <si>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</si>
  <si>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</si>
  <si>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</si>
  <si>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</si>
  <si>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</si>
  <si>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</si>
  <si>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</si>
  <si>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</si>
  <si>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</si>
  <si>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</si>
  <si>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</si>
  <si>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</si>
  <si>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</si>
  <si>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</si>
  <si>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</si>
  <si>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</si>
  <si>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</si>
  <si>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</si>
  <si>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</si>
  <si>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</si>
  <si>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</si>
  <si>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</si>
  <si>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</si>
  <si>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</si>
  <si>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</si>
  <si>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</si>
  <si>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</si>
  <si>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</si>
  <si>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</si>
  <si>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</si>
  <si>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</si>
  <si>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</si>
  <si>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</si>
  <si>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</si>
  <si>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</si>
  <si>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</si>
  <si>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</si>
  <si>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</si>
  <si>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</si>
  <si>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</si>
  <si>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</si>
  <si>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</si>
  <si>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</si>
  <si>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</si>
  <si>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</si>
  <si>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</si>
  <si>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</si>
  <si>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</si>
  <si>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</si>
  <si>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</si>
  <si>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</si>
  <si>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</si>
  <si>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</si>
  <si>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</si>
  <si>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</si>
  <si>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</si>
  <si>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</si>
  <si>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</si>
  <si>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</si>
  <si>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</si>
  <si>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</si>
  <si>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</si>
  <si>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</si>
  <si>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</si>
  <si>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</si>
  <si>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</si>
  <si>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</si>
  <si>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</si>
  <si>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</si>
  <si>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</si>
  <si>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</si>
  <si>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</si>
  <si>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</si>
  <si>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</si>
  <si>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</si>
  <si>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</si>
  <si>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</si>
  <si>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</si>
  <si>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</si>
  <si>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</si>
  <si>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</si>
  <si>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</si>
  <si>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</si>
  <si>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</si>
  <si>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</si>
  <si>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</si>
  <si>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</si>
  <si>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</si>
  <si>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</si>
  <si>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</si>
  <si>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</si>
  <si>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</si>
  <si>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</si>
  <si>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</si>
  <si>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</si>
  <si>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</si>
  <si>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</si>
  <si>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</si>
  <si>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</si>
  <si>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</si>
  <si>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</si>
  <si>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</si>
  <si>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</si>
  <si>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</si>
  <si>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</si>
  <si>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</si>
  <si>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</si>
  <si>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</si>
  <si>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</si>
  <si>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</si>
  <si>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</si>
  <si>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</si>
  <si>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</si>
  <si>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</si>
  <si>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</si>
  <si>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</si>
  <si>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</si>
  <si>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</si>
  <si>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</si>
  <si>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</si>
  <si>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</si>
  <si>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</si>
  <si>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</si>
  <si>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</si>
  <si>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</si>
  <si>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</si>
  <si>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</si>
  <si>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</si>
  <si>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</si>
  <si>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</si>
  <si>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</si>
  <si>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</si>
  <si>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</si>
  <si>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</si>
  <si>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</si>
  <si>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</si>
  <si>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</si>
  <si>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</si>
  <si>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</si>
  <si>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</si>
  <si>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</si>
  <si>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</si>
  <si>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</si>
  <si>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</si>
  <si>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</si>
  <si>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</si>
  <si>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</si>
  <si>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</si>
  <si>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</si>
  <si>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</si>
  <si>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</si>
  <si>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</si>
  <si>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</si>
  <si>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</si>
  <si>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</si>
  <si>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</si>
  <si>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</si>
  <si>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</si>
  <si>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</si>
  <si>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</si>
  <si>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</si>
  <si>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</si>
  <si>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</si>
  <si>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</si>
  <si>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</si>
  <si>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</si>
  <si>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</si>
  <si>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</si>
  <si>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</si>
  <si>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</si>
  <si>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</si>
  <si>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</si>
  <si>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</si>
  <si>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</si>
  <si>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</si>
  <si>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</si>
  <si>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</si>
  <si>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</si>
  <si>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</si>
  <si>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</si>
  <si>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</si>
  <si>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</si>
  <si>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</si>
  <si>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</si>
  <si>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</si>
  <si>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</si>
  <si>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</si>
  <si>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</si>
  <si>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</si>
  <si>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</si>
  <si>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</si>
  <si>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</si>
  <si>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</si>
  <si>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</si>
  <si>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</si>
  <si>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</si>
  <si>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</si>
  <si>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</si>
  <si>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</si>
  <si>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</si>
  <si>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</si>
  <si>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</si>
  <si>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</si>
  <si>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</si>
  <si>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</si>
  <si>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</si>
  <si>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</si>
  <si>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</si>
  <si>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</si>
  <si>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</si>
  <si>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</si>
  <si>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</si>
  <si>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</si>
  <si>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</si>
  <si>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</si>
  <si>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</si>
  <si>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</si>
  <si>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</si>
  <si>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</si>
  <si>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</si>
  <si>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</si>
  <si>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</si>
  <si>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</si>
  <si>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</si>
  <si>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</si>
  <si>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</si>
  <si>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</si>
  <si>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</si>
  <si>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</si>
  <si>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</si>
  <si>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</si>
  <si>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</si>
  <si>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</si>
  <si>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</si>
  <si>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</si>
  <si>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</si>
  <si>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</si>
  <si>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</si>
  <si>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</si>
  <si>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</si>
  <si>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</si>
  <si>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</si>
  <si>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</si>
  <si>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</si>
  <si>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</si>
  <si>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</si>
  <si>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</si>
  <si>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</si>
  <si>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</si>
  <si>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</si>
  <si>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</si>
  <si>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</si>
  <si>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</si>
  <si>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</si>
  <si>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</si>
  <si>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</si>
  <si>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</si>
  <si>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</si>
  <si>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</si>
  <si>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</si>
  <si>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</si>
  <si>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</si>
  <si>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</si>
  <si>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</si>
  <si>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</si>
  <si>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</si>
  <si>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</si>
  <si>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</si>
  <si>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</si>
  <si>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</si>
  <si>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</si>
  <si>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</si>
  <si>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</si>
  <si>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</si>
  <si>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</si>
  <si>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</si>
  <si>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</si>
  <si>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</si>
  <si>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</si>
  <si>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</si>
  <si>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</si>
  <si>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</si>
  <si>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</si>
  <si>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</si>
  <si>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</si>
  <si>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</si>
  <si>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</si>
  <si>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</si>
  <si>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</si>
  <si>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</si>
  <si>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</si>
  <si>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</si>
  <si>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</si>
  <si>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</si>
  <si>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</si>
  <si>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</si>
  <si>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</si>
  <si>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</si>
  <si>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</si>
  <si>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</si>
  <si>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</si>
  <si>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</si>
  <si>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</si>
  <si>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</si>
  <si>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</si>
  <si>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</si>
  <si>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</si>
  <si>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</si>
  <si>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</si>
  <si>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</si>
  <si>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</si>
  <si>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</si>
  <si>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</si>
  <si>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</si>
  <si>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</si>
  <si>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</si>
  <si>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</si>
  <si>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</si>
  <si>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</si>
  <si>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</si>
  <si>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</si>
  <si>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</si>
  <si>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</si>
  <si>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</si>
  <si>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</si>
  <si>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</si>
  <si>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</si>
  <si>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</si>
  <si>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</si>
  <si>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</si>
  <si>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</si>
  <si>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</si>
  <si>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</si>
  <si>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</si>
  <si>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</si>
  <si>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</si>
  <si>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</si>
  <si>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</si>
  <si>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</si>
  <si>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</si>
  <si>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</si>
  <si>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</si>
  <si>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</si>
  <si>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</si>
  <si>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</si>
  <si>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</si>
  <si>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</si>
  <si>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</si>
  <si>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</si>
  <si>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</si>
  <si>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</si>
  <si>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</si>
  <si>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</si>
  <si>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</si>
  <si>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</si>
  <si>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</si>
  <si>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</si>
  <si>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</si>
  <si>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</si>
  <si>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</si>
  <si>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</si>
  <si>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</si>
  <si>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</si>
  <si>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</si>
  <si>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</si>
  <si>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</si>
  <si>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</si>
  <si>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</si>
  <si>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</si>
  <si>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</si>
  <si>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</si>
  <si>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</si>
  <si>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</si>
  <si>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</si>
  <si>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</si>
  <si>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</si>
  <si>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</si>
  <si>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</si>
  <si>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</si>
  <si>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</si>
  <si>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</si>
  <si>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</si>
  <si>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</si>
  <si>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</si>
  <si>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</si>
  <si>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</si>
  <si>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</si>
  <si>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</si>
  <si>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</si>
  <si>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</si>
  <si>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</si>
  <si>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</si>
  <si>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</si>
  <si>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</si>
  <si>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</si>
  <si>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</si>
  <si>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</si>
  <si>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</si>
  <si>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</si>
  <si>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</si>
  <si>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</si>
  <si>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</si>
  <si>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</si>
  <si>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</si>
  <si>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</si>
  <si>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</si>
  <si>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</si>
  <si>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</si>
  <si>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</si>
  <si>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</si>
  <si>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</si>
  <si>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</si>
  <si>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</si>
  <si>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</si>
  <si>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</si>
  <si>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</si>
  <si>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</si>
  <si>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</si>
  <si>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</si>
  <si>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</si>
  <si>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</si>
  <si>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</si>
  <si>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</si>
  <si>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</si>
  <si>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</si>
  <si>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</si>
  <si>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</si>
  <si>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</si>
  <si>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</si>
  <si>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</si>
  <si>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</si>
  <si>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</si>
  <si>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</si>
  <si>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</si>
  <si>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</si>
  <si>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</si>
  <si>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</si>
  <si>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</si>
  <si>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</si>
  <si>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</si>
  <si>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</si>
  <si>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</si>
  <si>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</si>
  <si>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</si>
  <si>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</si>
  <si>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</si>
  <si>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</si>
  <si>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</si>
  <si>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</si>
  <si>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</si>
  <si>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</si>
  <si>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</si>
  <si>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</si>
  <si>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</si>
  <si>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</si>
  <si>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</si>
  <si>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</si>
  <si>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</si>
  <si>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</si>
  <si>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</si>
  <si>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</si>
  <si>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</si>
  <si>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</si>
  <si>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</si>
  <si>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</si>
  <si>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</si>
  <si>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</si>
  <si>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</si>
  <si>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</si>
  <si>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</si>
  <si>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</si>
  <si>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</si>
  <si>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</si>
  <si>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</si>
  <si>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</si>
  <si>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</si>
  <si>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</si>
  <si>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</si>
  <si>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</si>
  <si>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</si>
  <si>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</si>
  <si>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</si>
  <si>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</si>
  <si>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</si>
  <si>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</si>
  <si>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</si>
  <si>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</si>
  <si>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</si>
  <si>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</si>
  <si>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</si>
  <si>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</si>
  <si>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</si>
  <si>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</si>
  <si>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</si>
  <si>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</si>
  <si>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</si>
  <si>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</si>
  <si>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</si>
  <si>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</si>
  <si>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</si>
  <si>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</si>
  <si>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</si>
  <si>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</si>
  <si>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</si>
  <si>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</si>
  <si>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</si>
  <si>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</si>
  <si>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</si>
  <si>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</si>
  <si>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</si>
  <si>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</si>
  <si>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</si>
  <si>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</si>
  <si>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</si>
  <si>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</si>
  <si>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</si>
  <si>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</si>
  <si>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</si>
  <si>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</si>
  <si>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</si>
  <si>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</si>
  <si>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</si>
  <si>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</si>
  <si>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</si>
  <si>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</si>
  <si>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</si>
  <si>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</si>
  <si>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</si>
  <si>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</si>
  <si>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</si>
  <si>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</si>
  <si>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</si>
  <si>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</si>
  <si>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</si>
  <si>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</si>
  <si>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</si>
  <si>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</si>
  <si>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</si>
  <si>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</si>
  <si>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</si>
  <si>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</si>
  <si>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</si>
  <si>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</si>
  <si>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</si>
  <si>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</si>
  <si>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</si>
  <si>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</si>
  <si>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</si>
  <si>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</si>
  <si>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</si>
  <si>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</si>
  <si>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</si>
  <si>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</si>
  <si>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</si>
  <si>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</si>
  <si>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</si>
  <si>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</si>
  <si>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</si>
  <si>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</si>
  <si>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</si>
  <si>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</si>
  <si>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</si>
  <si>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</si>
  <si>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</si>
  <si>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</si>
  <si>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</si>
  <si>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</si>
  <si>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</si>
  <si>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</si>
  <si>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</si>
  <si>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</si>
  <si>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</si>
  <si>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</si>
  <si>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</si>
  <si>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</si>
  <si>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</si>
  <si>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</si>
  <si>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</si>
  <si>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</si>
  <si>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</si>
  <si>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</si>
  <si>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</si>
  <si>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</si>
  <si>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</si>
  <si>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</si>
  <si>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</si>
  <si>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</si>
  <si>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</si>
  <si>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</si>
  <si>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</si>
  <si>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</si>
  <si>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</si>
  <si>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</si>
  <si>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</si>
  <si>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</si>
  <si>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</si>
  <si>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</si>
  <si>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</si>
  <si>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</si>
  <si>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</si>
  <si>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</si>
  <si>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</si>
  <si>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</si>
  <si>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</si>
  <si>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</si>
  <si>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</si>
  <si>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</si>
  <si>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</si>
  <si>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</si>
  <si>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</si>
  <si>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</si>
  <si>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</si>
  <si>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</si>
  <si>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</si>
  <si>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</si>
  <si>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</si>
  <si>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</si>
  <si>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</si>
  <si>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</si>
  <si>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</si>
  <si>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</si>
  <si>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</si>
  <si>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</si>
  <si>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</si>
  <si>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</si>
  <si>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</si>
  <si>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</si>
  <si>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</si>
  <si>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</si>
  <si>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</si>
  <si>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</si>
  <si>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</si>
  <si>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</si>
  <si>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</si>
  <si>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</si>
  <si>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</si>
  <si>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</si>
  <si>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</si>
  <si>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</si>
  <si>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</si>
  <si>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</si>
  <si>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</si>
  <si>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</si>
  <si>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</si>
  <si>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</si>
  <si>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</si>
  <si>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</si>
  <si>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</si>
  <si>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</si>
  <si>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</si>
  <si>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</si>
  <si>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</si>
  <si>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</si>
  <si>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</si>
  <si>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</si>
  <si>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</si>
  <si>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</si>
  <si>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</si>
  <si>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</si>
  <si>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</si>
  <si>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</si>
  <si>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</si>
  <si>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</si>
  <si>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</si>
  <si>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</si>
  <si>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</si>
  <si>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</si>
  <si>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</si>
  <si>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</si>
  <si>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</si>
  <si>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</si>
  <si>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</si>
  <si>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</si>
  <si>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</si>
  <si>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</si>
  <si>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</si>
  <si>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</si>
  <si>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</si>
  <si>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</si>
  <si>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</si>
  <si>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</si>
  <si>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</si>
  <si>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</si>
  <si>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</si>
  <si>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</si>
  <si>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</si>
  <si>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</si>
  <si>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</si>
  <si>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</si>
  <si>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</si>
  <si>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</si>
  <si>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</si>
  <si>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</si>
  <si>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</si>
  <si>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</si>
  <si>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</si>
  <si>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</si>
  <si>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</si>
  <si>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</si>
  <si>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</si>
  <si>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</si>
  <si>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</si>
  <si>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</si>
  <si>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</si>
  <si>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</si>
  <si>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</si>
  <si>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</si>
  <si>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</si>
  <si>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</si>
  <si>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</si>
  <si>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</si>
  <si>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</si>
  <si>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</si>
  <si>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</si>
  <si>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</si>
  <si>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</si>
  <si>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</si>
  <si>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</si>
  <si>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</si>
  <si>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</si>
  <si>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</si>
  <si>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</si>
  <si>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</si>
  <si>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</si>
  <si>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</si>
  <si>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</si>
  <si>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</si>
  <si>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</si>
  <si>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</si>
  <si>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</si>
  <si>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</si>
  <si>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</si>
  <si>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</si>
  <si>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</si>
  <si>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</si>
  <si>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</si>
  <si>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</si>
  <si>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</si>
  <si>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</si>
  <si>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</si>
  <si>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</si>
  <si>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</si>
  <si>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</si>
  <si>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</si>
  <si>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</si>
  <si>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</si>
  <si>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</si>
  <si>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</si>
  <si>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</si>
  <si>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</si>
  <si>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</si>
  <si>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</si>
  <si>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</si>
  <si>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</si>
  <si>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</si>
  <si>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</si>
  <si>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</si>
  <si>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</si>
  <si>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</si>
  <si>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</si>
  <si>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</si>
  <si>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</si>
  <si>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</si>
  <si>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</si>
  <si>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</si>
  <si>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</si>
  <si>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</si>
  <si>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</si>
  <si>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</si>
  <si>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</si>
  <si>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</si>
  <si>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</si>
  <si>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</si>
  <si>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</si>
  <si>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</si>
  <si>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</si>
  <si>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</si>
  <si>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</si>
  <si>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</si>
  <si>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</si>
  <si>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</si>
  <si>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</si>
  <si>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</si>
  <si>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</si>
  <si>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</si>
  <si>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</si>
  <si>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</si>
  <si>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</si>
  <si>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</si>
  <si>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</si>
  <si>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</si>
  <si>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</si>
  <si>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</si>
  <si>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</si>
  <si>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</si>
  <si>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</si>
  <si>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</si>
  <si>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</si>
  <si>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</si>
  <si>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</si>
  <si>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</si>
  <si>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</si>
  <si>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</si>
  <si>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</si>
  <si>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</si>
  <si>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</si>
  <si>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</si>
  <si>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</si>
  <si>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</si>
  <si>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</si>
  <si>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</si>
  <si>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</si>
  <si>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</si>
  <si>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</si>
  <si>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</si>
  <si>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</si>
  <si>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</si>
  <si>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</si>
  <si>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</si>
  <si>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</si>
  <si>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</si>
  <si>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</si>
  <si>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</si>
  <si>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</si>
  <si>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</si>
  <si>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</si>
  <si>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</si>
  <si>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</si>
  <si>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</si>
  <si>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</si>
  <si>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</si>
  <si>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</si>
  <si>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</si>
  <si>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</si>
  <si>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</si>
  <si>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</si>
  <si>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</si>
  <si>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</si>
  <si>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</si>
  <si>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</si>
  <si>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</si>
  <si>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</si>
  <si>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</si>
  <si>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</si>
  <si>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</si>
  <si>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</si>
  <si>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</si>
  <si>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</si>
  <si>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</si>
  <si>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</si>
  <si>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</si>
  <si>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</si>
  <si>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</si>
  <si>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</si>
  <si>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</si>
  <si>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</si>
  <si>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</si>
  <si>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</si>
  <si>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</si>
  <si>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</si>
  <si>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</si>
  <si>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</si>
  <si>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</si>
  <si>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</si>
  <si>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</si>
  <si>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</si>
  <si>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</si>
  <si>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</si>
  <si>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</si>
  <si>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</si>
  <si>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</si>
  <si>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</si>
  <si>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</si>
  <si>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</si>
  <si>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</si>
  <si>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</si>
  <si>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</si>
  <si>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</si>
  <si>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</si>
  <si>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</si>
  <si>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</si>
  <si>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</si>
  <si>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</si>
  <si>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</si>
  <si>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</si>
  <si>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</si>
  <si>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</si>
  <si>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</si>
  <si>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</si>
  <si>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</si>
  <si>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</si>
  <si>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</si>
  <si>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</si>
  <si>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</si>
  <si>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</si>
  <si>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</si>
  <si>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</si>
  <si>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</si>
  <si>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</si>
  <si>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</si>
  <si>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</si>
  <si>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</si>
  <si>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</si>
  <si>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</si>
  <si>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</si>
  <si>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</si>
  <si>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</si>
  <si>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</si>
  <si>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</si>
  <si>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</si>
  <si>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</si>
  <si>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</si>
  <si>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</si>
  <si>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</si>
  <si>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</si>
  <si>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</si>
  <si>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</si>
  <si>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</si>
  <si>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</si>
  <si>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</si>
  <si>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</si>
  <si>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</si>
  <si>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</si>
  <si>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</si>
  <si>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</si>
  <si>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</si>
  <si>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</si>
  <si>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</si>
  <si>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</si>
  <si>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</si>
  <si>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</si>
  <si>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</si>
  <si>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</si>
  <si>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</si>
  <si>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</si>
  <si>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</si>
  <si>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</si>
  <si>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</si>
  <si>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</si>
  <si>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</si>
  <si>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</si>
  <si>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</si>
  <si>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</si>
  <si>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</si>
  <si>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</si>
  <si>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</si>
  <si>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</si>
  <si>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</si>
  <si>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</si>
  <si>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</si>
  <si>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</si>
  <si>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</si>
  <si>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</si>
  <si>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</si>
  <si>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</si>
  <si>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</si>
  <si>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</si>
  <si>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</si>
  <si>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</si>
  <si>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</si>
  <si>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</si>
  <si>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</si>
  <si>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</si>
  <si>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</si>
  <si>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</si>
  <si>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</si>
  <si>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</si>
  <si>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</si>
  <si>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</si>
  <si>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</si>
  <si>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</si>
  <si>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</si>
  <si>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</si>
  <si>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</si>
  <si>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</si>
  <si>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</si>
  <si>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</si>
  <si>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</si>
  <si>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</si>
  <si>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</si>
  <si>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</si>
  <si>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</si>
  <si>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</si>
  <si>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</si>
  <si>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</si>
  <si>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</si>
  <si>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</si>
  <si>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</si>
  <si>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</si>
  <si>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</si>
  <si>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</si>
  <si>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</si>
  <si>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</si>
  <si>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</si>
  <si>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</si>
  <si>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</si>
  <si>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</si>
  <si>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</si>
  <si>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</si>
  <si>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</si>
  <si>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</si>
  <si>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</si>
  <si>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</si>
  <si>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</si>
  <si>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</si>
  <si>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</si>
  <si>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</si>
  <si>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</si>
  <si>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</si>
  <si>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</si>
  <si>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</si>
  <si>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</si>
  <si>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</si>
  <si>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</si>
  <si>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</si>
  <si>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</si>
  <si>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</si>
  <si>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</si>
  <si>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</si>
  <si>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</si>
  <si>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</si>
  <si>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</si>
  <si>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</si>
  <si>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</si>
  <si>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</si>
  <si>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</si>
  <si>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</si>
  <si>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</si>
  <si>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</si>
  <si>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</si>
  <si>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</si>
  <si>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</si>
  <si>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</si>
  <si>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</si>
  <si>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</si>
  <si>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</si>
  <si>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</si>
  <si>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</si>
  <si>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</si>
  <si>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</si>
  <si>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</si>
  <si>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</si>
  <si>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</si>
  <si>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</si>
  <si>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</si>
  <si>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</si>
  <si>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</si>
  <si>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</si>
  <si>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</si>
  <si>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</si>
  <si>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</si>
  <si>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</si>
  <si>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</si>
  <si>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</si>
  <si>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</si>
  <si>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</si>
  <si>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</si>
  <si>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</si>
  <si>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</si>
  <si>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</si>
  <si>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</si>
  <si>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</si>
  <si>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</si>
  <si>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</si>
  <si>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</si>
  <si>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</si>
  <si>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</si>
  <si>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</si>
  <si>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</si>
  <si>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</si>
  <si>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</si>
  <si>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</si>
  <si>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</si>
  <si>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</si>
  <si>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</si>
  <si>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</si>
  <si>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</si>
  <si>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</si>
  <si>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</si>
  <si>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</si>
  <si>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</si>
  <si>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</si>
  <si>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</si>
  <si>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</si>
  <si>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</si>
  <si>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</si>
  <si>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</si>
  <si>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</si>
  <si>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</si>
  <si>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</si>
  <si>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</si>
  <si>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</si>
  <si>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</si>
  <si>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</si>
  <si>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</si>
  <si>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</si>
  <si>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</si>
  <si>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</si>
  <si>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</si>
  <si>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</si>
  <si>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</si>
  <si>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</si>
  <si>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</si>
  <si>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</si>
  <si>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</si>
  <si>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</si>
  <si>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</si>
  <si>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</si>
  <si>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</si>
  <si>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</si>
  <si>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</si>
  <si>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</si>
  <si>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</si>
  <si>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</si>
  <si>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</si>
  <si>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</si>
  <si>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</si>
  <si>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</si>
  <si>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</si>
  <si>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</si>
  <si>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</si>
  <si>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</si>
  <si>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</si>
  <si>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</si>
  <si>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</si>
  <si>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</si>
  <si>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</si>
  <si>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</si>
  <si>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</si>
  <si>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</si>
  <si>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</si>
  <si>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</si>
  <si>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</si>
  <si>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</si>
  <si>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</si>
  <si>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</si>
  <si>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</si>
  <si>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</si>
  <si>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</si>
  <si>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</si>
  <si>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</si>
  <si>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</si>
  <si>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</si>
  <si>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</si>
  <si>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</si>
  <si>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</si>
  <si>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</si>
  <si>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</si>
  <si>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</si>
  <si>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</si>
  <si>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</si>
  <si>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</si>
  <si>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</si>
  <si>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</si>
  <si>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</si>
  <si>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</si>
  <si>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</si>
  <si>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</si>
  <si>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</si>
  <si>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</si>
  <si>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</si>
  <si>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</si>
  <si>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</si>
  <si>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</si>
  <si>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</si>
  <si>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</si>
  <si>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</si>
  <si>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</si>
  <si>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</si>
  <si>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</si>
  <si>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</si>
  <si>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</si>
  <si>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</si>
  <si>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</si>
  <si>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</si>
  <si>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</si>
  <si>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</si>
  <si>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</si>
  <si>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</si>
  <si>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</si>
  <si>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</si>
  <si>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</si>
  <si>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</si>
  <si>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</si>
  <si>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</si>
  <si>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</si>
  <si>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</si>
  <si>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</si>
  <si>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</si>
  <si>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</si>
  <si>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</si>
  <si>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</si>
  <si>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</si>
  <si>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</si>
  <si>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</si>
  <si>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</si>
  <si>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</si>
  <si>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</si>
  <si>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</si>
  <si>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</si>
  <si>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</si>
  <si>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</si>
  <si>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</si>
  <si>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</si>
  <si>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</si>
  <si>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</si>
  <si>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</si>
  <si>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</si>
  <si>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</si>
  <si>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</si>
  <si>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</si>
  <si>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</si>
  <si>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</si>
  <si>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</si>
  <si>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</si>
  <si>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</si>
  <si>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</si>
  <si>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</si>
  <si>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</si>
  <si>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</si>
  <si>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</si>
  <si>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</si>
  <si>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</si>
  <si>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</si>
  <si>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</si>
  <si>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</si>
  <si>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</si>
  <si>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</si>
  <si>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</si>
  <si>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</si>
  <si>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</si>
  <si>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</si>
  <si>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</si>
  <si>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</si>
  <si>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</si>
  <si>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</si>
  <si>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</si>
  <si>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</si>
  <si>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</si>
  <si>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</si>
  <si>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</si>
  <si>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</si>
  <si>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</si>
  <si>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</si>
  <si>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</si>
  <si>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</si>
  <si>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</si>
  <si>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</si>
  <si>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</si>
  <si>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</si>
  <si>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</si>
  <si>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</si>
  <si>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</si>
  <si>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</si>
  <si>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</si>
  <si>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</si>
  <si>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</si>
  <si>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</si>
  <si>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</si>
  <si>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</si>
  <si>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</si>
  <si>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</si>
  <si>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</si>
  <si>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</si>
  <si>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</si>
  <si>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</si>
  <si>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</si>
  <si>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</si>
  <si>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</si>
  <si>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</si>
  <si>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</si>
  <si>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</si>
  <si>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</si>
  <si>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</si>
  <si>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</si>
  <si>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</si>
  <si>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</si>
  <si>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</si>
  <si>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</si>
  <si>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</si>
  <si>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</si>
  <si>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</si>
  <si>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</si>
  <si>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</si>
  <si>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</si>
  <si>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</si>
  <si>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</si>
  <si>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</si>
  <si>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</si>
  <si>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</si>
  <si>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</si>
  <si>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</si>
  <si>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</si>
  <si>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</si>
  <si>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</si>
  <si>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</si>
  <si>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</si>
  <si>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</si>
  <si>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</si>
  <si>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</si>
  <si>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</si>
  <si>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</si>
  <si>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</si>
  <si>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</si>
  <si>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</si>
  <si>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</si>
  <si>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</si>
  <si>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</si>
  <si>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</si>
  <si>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</si>
  <si>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</si>
  <si>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</si>
  <si>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</si>
  <si>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</si>
  <si>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</si>
  <si>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</si>
  <si>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</si>
  <si>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</si>
  <si>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</si>
  <si>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</si>
  <si>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</si>
  <si>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</si>
  <si>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</si>
  <si>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</si>
  <si>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</si>
  <si>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</si>
  <si>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</si>
  <si>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</si>
  <si>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</si>
  <si>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</si>
  <si>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</si>
  <si>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</si>
  <si>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</si>
  <si>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</si>
  <si>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</si>
  <si>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</si>
  <si>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</si>
  <si>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</si>
  <si>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</si>
  <si>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</si>
  <si>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</si>
  <si>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</si>
  <si>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</si>
  <si>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</si>
  <si>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</si>
  <si>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</si>
  <si>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</si>
  <si>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</si>
  <si>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</si>
  <si>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</si>
  <si>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</si>
  <si>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</si>
  <si>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</si>
  <si>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</si>
  <si>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</si>
  <si>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</si>
  <si>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</si>
  <si>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</si>
  <si>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</si>
  <si>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</si>
  <si>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</si>
  <si>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</si>
  <si>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</si>
  <si>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</si>
  <si>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</si>
  <si>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</si>
  <si>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</si>
  <si>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</si>
  <si>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</si>
  <si>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</si>
  <si>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</si>
  <si>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</si>
  <si>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</si>
  <si>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</si>
  <si>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</si>
  <si>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</si>
  <si>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</si>
  <si>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</si>
  <si>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</si>
  <si>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</si>
  <si>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</si>
  <si>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</si>
  <si>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</si>
  <si>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</si>
  <si>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</si>
  <si>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</si>
  <si>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</si>
  <si>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</si>
  <si>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</si>
  <si>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</si>
  <si>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</si>
  <si>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</si>
  <si>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</si>
  <si>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</si>
  <si>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</si>
  <si>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</si>
  <si>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</si>
  <si>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</si>
  <si>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</si>
  <si>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</si>
  <si>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</si>
  <si>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</si>
  <si>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</si>
  <si>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</si>
  <si>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</si>
  <si>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</si>
  <si>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</si>
  <si>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</si>
  <si>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</si>
  <si>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</si>
  <si>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</si>
  <si>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</si>
  <si>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</si>
  <si>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</si>
  <si>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</si>
  <si>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</si>
  <si>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</si>
  <si>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</si>
  <si>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</si>
  <si>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</si>
  <si>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</si>
  <si>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</si>
  <si>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</si>
  <si>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</si>
  <si>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</si>
  <si>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</si>
  <si>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</si>
  <si>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</si>
  <si>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</si>
  <si>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</si>
  <si>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</si>
  <si>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</si>
  <si>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</si>
  <si>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</si>
  <si>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</si>
  <si>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</si>
  <si>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</si>
  <si>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</si>
  <si>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</si>
  <si>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</si>
  <si>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</si>
  <si>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</si>
  <si>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</si>
  <si>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</si>
  <si>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</si>
  <si>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</si>
  <si>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</si>
  <si>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</si>
  <si>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</si>
  <si>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</si>
  <si>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</si>
  <si>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</si>
  <si>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</si>
  <si>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</si>
  <si>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</si>
  <si>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</si>
  <si>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</si>
  <si>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</si>
  <si>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</si>
  <si>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</si>
  <si>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</si>
  <si>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</si>
  <si>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</si>
  <si>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</si>
  <si>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</si>
  <si>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</si>
  <si>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</si>
  <si>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</si>
  <si>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</si>
  <si>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</si>
  <si>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</si>
  <si>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</si>
  <si>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</si>
  <si>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</si>
  <si>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</si>
  <si>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</si>
  <si>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</si>
  <si>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</si>
  <si>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</si>
  <si>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</si>
  <si>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</si>
  <si>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</si>
  <si>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</si>
  <si>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</si>
  <si>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</si>
  <si>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</si>
  <si>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</si>
  <si>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</si>
  <si>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</si>
  <si>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</si>
  <si>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</si>
  <si>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</si>
  <si>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</si>
  <si>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</si>
  <si>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</si>
  <si>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</si>
  <si>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</si>
  <si>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</si>
  <si>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</si>
  <si>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</si>
  <si>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</si>
  <si>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</si>
  <si>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</si>
  <si>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</si>
  <si>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</si>
  <si>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</si>
  <si>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</si>
  <si>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</si>
  <si>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</si>
  <si>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</si>
  <si>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</si>
  <si>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</si>
  <si>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</si>
  <si>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</si>
  <si>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</si>
  <si>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</si>
  <si>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</si>
  <si>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</si>
  <si>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</si>
  <si>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</si>
  <si>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</si>
  <si>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</si>
  <si>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</si>
  <si>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</si>
  <si>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</si>
  <si>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</si>
  <si>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</si>
  <si>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</si>
  <si>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</si>
  <si>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</si>
  <si>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</si>
  <si>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</si>
  <si>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</si>
  <si>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</si>
  <si>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</si>
  <si>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</si>
  <si>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</si>
  <si>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</si>
  <si>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</si>
  <si>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</si>
  <si>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</si>
  <si>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</si>
  <si>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</si>
  <si>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</si>
  <si>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</si>
  <si>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</si>
  <si>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</si>
  <si>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</si>
  <si>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</si>
  <si>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</si>
  <si>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</si>
  <si>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</si>
  <si>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</si>
  <si>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</si>
  <si>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</si>
  <si>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</si>
  <si>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</si>
  <si>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</si>
  <si>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</si>
  <si>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</si>
  <si>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</si>
  <si>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</si>
  <si>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</si>
  <si>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</si>
  <si>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</si>
  <si>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</si>
  <si>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</si>
  <si>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</si>
  <si>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</si>
  <si>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</si>
  <si>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</si>
  <si>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</si>
  <si>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</si>
  <si>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</si>
  <si>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</si>
  <si>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</si>
  <si>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</si>
  <si>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</si>
  <si>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</si>
  <si>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</si>
  <si>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</si>
  <si>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</si>
  <si>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</si>
  <si>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</si>
  <si>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</si>
  <si>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</si>
  <si>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</si>
  <si>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</si>
  <si>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</si>
  <si>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</si>
  <si>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</si>
  <si>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</si>
  <si>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</si>
  <si>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</si>
  <si>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</si>
  <si>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</si>
  <si>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</si>
  <si>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</si>
  <si>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</si>
  <si>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</si>
  <si>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</si>
  <si>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</si>
  <si>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</si>
  <si>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</si>
  <si>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</si>
  <si>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</si>
  <si>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</si>
  <si>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</si>
  <si>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</si>
  <si>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</si>
  <si>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</si>
  <si>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</si>
  <si>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</si>
  <si>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</si>
  <si>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</si>
  <si>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</si>
  <si>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</si>
  <si>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</si>
  <si>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</si>
  <si>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</si>
  <si>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</si>
  <si>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</si>
  <si>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</si>
  <si>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</si>
  <si>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</si>
  <si>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</si>
  <si>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</si>
  <si>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</si>
  <si>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</si>
  <si>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</si>
  <si>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</si>
  <si>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</si>
  <si>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</si>
  <si>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</si>
  <si>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</si>
  <si>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</si>
  <si>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</si>
  <si>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</si>
  <si>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</si>
  <si>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</si>
  <si>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</si>
  <si>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</si>
  <si>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</si>
  <si>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</si>
  <si>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</si>
  <si>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</si>
  <si>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</si>
  <si>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</si>
  <si>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</si>
  <si>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</si>
  <si>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</si>
  <si>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</si>
  <si>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</si>
  <si>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</si>
  <si>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</si>
  <si>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</si>
  <si>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</si>
  <si>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</si>
  <si>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</si>
  <si>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</si>
  <si>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</si>
  <si>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</si>
  <si>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</si>
  <si>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</si>
  <si>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</si>
  <si>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</si>
  <si>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</si>
  <si>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</si>
  <si>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</si>
  <si>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</si>
  <si>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</si>
  <si>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</si>
  <si>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</si>
  <si>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</si>
  <si>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</si>
  <si>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</si>
  <si>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</si>
  <si>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</si>
  <si>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</si>
  <si>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</si>
  <si>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</si>
  <si>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</si>
  <si>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</si>
  <si>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</si>
  <si>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</si>
  <si>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</si>
  <si>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</si>
  <si>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</si>
  <si>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</si>
  <si>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</si>
  <si>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</si>
  <si>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</si>
  <si>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</si>
  <si>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</si>
  <si>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</si>
  <si>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</si>
  <si>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</si>
  <si>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</si>
  <si>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</si>
  <si>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</si>
  <si>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</si>
  <si>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</si>
  <si>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</si>
  <si>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</si>
  <si>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</si>
  <si>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</si>
  <si>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</si>
  <si>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</si>
  <si>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</si>
  <si>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</si>
  <si>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</si>
  <si>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</si>
  <si>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</si>
  <si>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</si>
  <si>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</si>
  <si>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</si>
  <si>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</si>
  <si>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</si>
  <si>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</si>
  <si>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</si>
  <si>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</si>
  <si>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</si>
  <si>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</si>
  <si>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</si>
  <si>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</si>
  <si>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</si>
  <si>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</si>
  <si>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</si>
  <si>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</si>
  <si>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</si>
  <si>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</si>
  <si>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</si>
  <si>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</si>
  <si>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</si>
  <si>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</si>
  <si>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</si>
  <si>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</si>
  <si>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</si>
  <si>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</si>
  <si>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</si>
  <si>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</si>
  <si>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</si>
  <si>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</si>
  <si>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</si>
  <si>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</si>
  <si>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</si>
  <si>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</si>
  <si>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</si>
  <si>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</si>
  <si>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</si>
  <si>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</si>
  <si>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</si>
  <si>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</si>
  <si>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</si>
  <si>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</si>
  <si>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</si>
  <si>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</si>
  <si>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</si>
  <si>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</si>
  <si>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</si>
  <si>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</si>
  <si>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</si>
  <si>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</si>
  <si>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</si>
  <si>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</si>
  <si>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</si>
  <si>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</si>
  <si>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</si>
  <si>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</si>
  <si>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</si>
  <si>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</si>
  <si>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</si>
  <si>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</si>
  <si>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</si>
  <si>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</si>
  <si>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</si>
  <si>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</si>
  <si>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</si>
  <si>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</si>
  <si>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</si>
  <si>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</si>
  <si>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</si>
  <si>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</si>
  <si>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</si>
  <si>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</si>
  <si>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</si>
  <si>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</si>
  <si>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</si>
  <si>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</si>
  <si>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</si>
  <si>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</si>
  <si>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</si>
  <si>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</si>
  <si>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</si>
  <si>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</si>
  <si>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</si>
  <si>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</si>
  <si>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</si>
  <si>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</si>
  <si>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</si>
  <si>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</si>
  <si>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</si>
  <si>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</si>
  <si>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</si>
  <si>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</si>
  <si>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</si>
  <si>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</si>
  <si>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</si>
  <si>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</si>
  <si>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</si>
  <si>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</si>
  <si>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</si>
  <si>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</si>
  <si>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</si>
  <si>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</si>
  <si>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</si>
  <si>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</si>
  <si>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</si>
  <si>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</si>
  <si>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</si>
  <si>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</si>
  <si>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</si>
  <si>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</si>
  <si>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</si>
  <si>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</si>
  <si>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</si>
  <si>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</si>
  <si>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</si>
  <si>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</si>
  <si>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</si>
  <si>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</si>
  <si>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</si>
  <si>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</si>
  <si>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</si>
  <si>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</si>
  <si>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</si>
  <si>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</si>
  <si>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</si>
  <si>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</si>
  <si>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</si>
  <si>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</si>
  <si>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</si>
  <si>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</si>
  <si>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</si>
  <si>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</si>
  <si>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</si>
  <si>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</si>
  <si>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</si>
  <si>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</si>
  <si>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</si>
  <si>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</si>
  <si>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</si>
  <si>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</si>
  <si>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</si>
  <si>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</si>
  <si>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</si>
  <si>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</si>
  <si>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</si>
  <si>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</si>
  <si>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</si>
  <si>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</si>
  <si>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</si>
  <si>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</si>
  <si>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</si>
  <si>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</si>
  <si>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</si>
  <si>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</si>
  <si>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</si>
  <si>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</si>
  <si>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</si>
  <si>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</si>
  <si>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</si>
  <si>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</si>
  <si>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</si>
  <si>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</si>
  <si>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</si>
  <si>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</si>
  <si>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</si>
  <si>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</si>
  <si>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</si>
  <si>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</si>
  <si>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</si>
  <si>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</si>
  <si>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</si>
  <si>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</si>
  <si>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</si>
  <si>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</si>
  <si>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</si>
  <si>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</si>
  <si>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</si>
  <si>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</si>
  <si>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</si>
  <si>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</si>
  <si>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</si>
  <si>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</si>
  <si>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</si>
  <si>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</si>
  <si>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</si>
  <si>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</si>
  <si>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</si>
  <si>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</si>
  <si>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</si>
  <si>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</si>
  <si>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</si>
  <si>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</si>
  <si>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</si>
  <si>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</si>
  <si>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</si>
  <si>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</si>
  <si>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</si>
  <si>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</si>
  <si>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</si>
  <si>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</si>
  <si>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</si>
  <si>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</si>
  <si>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</si>
  <si>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</si>
  <si>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</si>
  <si>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</si>
  <si>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</si>
  <si>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</si>
  <si>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</si>
  <si>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</si>
  <si>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</si>
  <si>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</si>
  <si>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</si>
  <si>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</si>
  <si>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</si>
  <si>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</si>
  <si>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</si>
  <si>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</si>
  <si>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</si>
  <si>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</si>
  <si>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</si>
  <si>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</si>
  <si>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</si>
  <si>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</si>
  <si>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</si>
  <si>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</si>
  <si>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</si>
  <si>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</si>
  <si>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</si>
  <si>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</si>
  <si>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</si>
  <si>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</si>
  <si>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</si>
  <si>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</si>
  <si>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</si>
  <si>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</si>
  <si>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</si>
  <si>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</si>
  <si>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</si>
  <si>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</si>
  <si>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</si>
  <si>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</si>
  <si>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</si>
  <si>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</si>
  <si>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</si>
  <si>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</si>
  <si>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</si>
  <si>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</si>
  <si>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</si>
  <si>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</si>
  <si>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</si>
  <si>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</si>
  <si>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</si>
  <si>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</si>
  <si>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</si>
  <si>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</si>
  <si>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</si>
  <si>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</si>
  <si>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</si>
  <si>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</si>
  <si>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</si>
  <si>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</si>
  <si>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</si>
  <si>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</si>
  <si>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</si>
  <si>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</si>
  <si>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</si>
  <si>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</si>
  <si>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</si>
  <si>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</si>
  <si>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</si>
  <si>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</si>
  <si>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</si>
  <si>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</si>
  <si>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</si>
  <si>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</si>
  <si>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</si>
  <si>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</si>
  <si>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</si>
  <si>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</si>
  <si>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</si>
  <si>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</si>
  <si>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</si>
  <si>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</si>
  <si>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</si>
  <si>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</si>
  <si>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</si>
  <si>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</si>
  <si>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</si>
  <si>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</si>
  <si>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</si>
  <si>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</si>
  <si>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</si>
  <si>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</si>
  <si>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</si>
  <si>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</si>
  <si>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</si>
  <si>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</si>
  <si>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</si>
  <si>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</si>
  <si>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</si>
  <si>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</si>
  <si>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</si>
  <si>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</si>
  <si>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</si>
  <si>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</si>
  <si>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</si>
  <si>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</si>
  <si>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</si>
  <si>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</si>
  <si>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</si>
  <si>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</si>
  <si>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</si>
  <si>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</si>
  <si>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</si>
  <si>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</si>
  <si>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</si>
  <si>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</si>
  <si>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</si>
  <si>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</si>
  <si>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</si>
  <si>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</si>
  <si>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</si>
  <si>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</si>
  <si>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</si>
  <si>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</si>
  <si>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</si>
  <si>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</si>
  <si>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</si>
  <si>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</si>
  <si>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</si>
  <si>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</si>
  <si>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</si>
  <si>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</si>
  <si>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</si>
  <si>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</si>
  <si>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</si>
  <si>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</si>
  <si>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</si>
  <si>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</si>
  <si>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</si>
  <si>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</si>
  <si>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</si>
  <si>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</si>
  <si>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</si>
  <si>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</si>
  <si>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</si>
  <si>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</si>
  <si>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</si>
  <si>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</si>
  <si>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</si>
  <si>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</si>
  <si>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</si>
  <si>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</si>
  <si>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</si>
  <si>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</si>
  <si>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</si>
  <si>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</si>
  <si>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</si>
  <si>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</si>
  <si>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</si>
  <si>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</si>
  <si>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</si>
  <si>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</si>
  <si>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</si>
  <si>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</si>
  <si>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</si>
  <si>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</si>
  <si>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</si>
  <si>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</si>
  <si>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</si>
  <si>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</si>
  <si>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</si>
  <si>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</si>
  <si>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</si>
  <si>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</si>
  <si>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</si>
  <si>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</si>
  <si>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</si>
  <si>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</si>
  <si>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</si>
  <si>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</si>
  <si>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</si>
  <si>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</si>
  <si>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</si>
  <si>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</si>
  <si>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</si>
  <si>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</si>
  <si>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</si>
  <si>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</si>
  <si>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</si>
  <si>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</si>
  <si>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</si>
  <si>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</si>
  <si>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</si>
  <si>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</si>
  <si>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</si>
  <si>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</si>
  <si>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</si>
  <si>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</si>
  <si>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</si>
  <si>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</si>
  <si>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</si>
  <si>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</si>
  <si>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</si>
  <si>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</si>
  <si>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</si>
  <si>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</si>
  <si>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</si>
  <si>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</si>
  <si>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</si>
  <si>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</si>
  <si>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</si>
  <si>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</si>
  <si>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</si>
  <si>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</si>
  <si>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</si>
  <si>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</si>
  <si>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</si>
  <si>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</si>
  <si>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</si>
  <si>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</si>
  <si>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</si>
  <si>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</si>
  <si>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</si>
  <si>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</si>
  <si>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</si>
  <si>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</si>
  <si>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</si>
  <si>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</si>
  <si>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</si>
  <si>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</si>
  <si>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</si>
  <si>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</si>
  <si>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</si>
  <si>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</si>
  <si>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</si>
  <si>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</si>
  <si>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</si>
  <si>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</si>
  <si>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</si>
  <si>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</si>
  <si>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</si>
  <si>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</si>
  <si>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</si>
  <si>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</si>
  <si>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</si>
  <si>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</si>
  <si>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</si>
  <si>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</si>
  <si>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</si>
  <si>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</si>
  <si>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</si>
  <si>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</si>
  <si>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</si>
  <si>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</si>
  <si>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</si>
  <si>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 xml:space="preserve"> Sistema para el Desarrollo Integral de la Familia de Guanajuato, Gto.</t>
  </si>
  <si>
    <t>Al 31 de diciembre de 2020 y al 31 de diciembre de 2021 (b)</t>
  </si>
  <si>
    <t>Del 1 de enero al 31 de diciembre de 2021 (b)</t>
  </si>
  <si>
    <t>SIN INFORMACIÓN QUE REPORTAR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</si>
</sst>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Protection="1"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54" t="s">
        <v>829</v>
      </c>
      <c r="B1" s="155"/>
      <c r="C1" s="155"/>
      <c r="D1" s="155"/>
      <c r="E1" s="156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7" t="s">
        <v>3302</v>
      </c>
      <c r="D3" s="157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workbookViewId="0">
      <selection activeCell="B65" sqref="B65:D66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70" t="s">
        <v>542</v>
      </c>
      <c r="B1" s="170"/>
      <c r="C1" s="170"/>
      <c r="D1" s="170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8" t="str">
        <f>ENTE_PUBLICO_A</f>
        <v>Sistema para el Desarrollo Integral de la Familia de Guanajuato, Gto., Gobierno del Estado de Guanajuato (a)</v>
      </c>
      <c r="B2" s="159"/>
      <c r="C2" s="159"/>
      <c r="D2" s="160"/>
    </row>
    <row r="3" spans="1:11" ht="14.25" x14ac:dyDescent="0.45">
      <c r="A3" s="161" t="s">
        <v>166</v>
      </c>
      <c r="B3" s="162"/>
      <c r="C3" s="162"/>
      <c r="D3" s="163"/>
    </row>
    <row r="4" spans="1:11" ht="14.25" x14ac:dyDescent="0.45">
      <c r="A4" s="164" t="str">
        <f>TRIMESTRE</f>
        <v>Del 1 de enero al 31 de diciembre de 2021 (b)</v>
      </c>
      <c r="B4" s="165"/>
      <c r="C4" s="165"/>
      <c r="D4" s="166"/>
    </row>
    <row r="5" spans="1:11" ht="14.25" x14ac:dyDescent="0.45">
      <c r="A5" s="167" t="s">
        <v>118</v>
      </c>
      <c r="B5" s="168"/>
      <c r="C5" s="168"/>
      <c r="D5" s="169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23523022.98</v>
      </c>
      <c r="C8" s="40">
        <f t="shared" ref="C8:D8" si="0">SUM(C9:C11)</f>
        <v>21967487.210000001</v>
      </c>
      <c r="D8" s="40">
        <f t="shared" si="0"/>
        <v>21967487.210000001</v>
      </c>
    </row>
    <row r="9" spans="1:11" x14ac:dyDescent="0.25">
      <c r="A9" s="53" t="s">
        <v>169</v>
      </c>
      <c r="B9" s="151">
        <v>23523022.98</v>
      </c>
      <c r="C9" s="151">
        <v>21967487.210000001</v>
      </c>
      <c r="D9" s="151">
        <v>21967487.210000001</v>
      </c>
    </row>
    <row r="10" spans="1:11" ht="14.25" x14ac:dyDescent="0.45">
      <c r="A10" s="53" t="s">
        <v>170</v>
      </c>
      <c r="B10" s="23">
        <v>0</v>
      </c>
      <c r="C10" s="23">
        <v>0</v>
      </c>
      <c r="D10" s="23">
        <v>0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23523022.98</v>
      </c>
      <c r="C13" s="40">
        <f t="shared" ref="C13:D13" si="2">C14+C15</f>
        <v>21309633.239999998</v>
      </c>
      <c r="D13" s="40">
        <f t="shared" si="2"/>
        <v>20222563.25</v>
      </c>
    </row>
    <row r="14" spans="1:11" x14ac:dyDescent="0.25">
      <c r="A14" s="53" t="s">
        <v>172</v>
      </c>
      <c r="B14" s="151">
        <v>23523022.98</v>
      </c>
      <c r="C14" s="151">
        <v>21309633.239999998</v>
      </c>
      <c r="D14" s="151">
        <v>20222563.25</v>
      </c>
    </row>
    <row r="15" spans="1:11" x14ac:dyDescent="0.25">
      <c r="A15" s="53" t="s">
        <v>173</v>
      </c>
      <c r="B15" s="23"/>
      <c r="C15" s="23"/>
      <c r="D15" s="23"/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ht="14.25" x14ac:dyDescent="0.45">
      <c r="A19" s="53" t="s">
        <v>176</v>
      </c>
      <c r="B19" s="119">
        <v>0</v>
      </c>
      <c r="C19" s="23"/>
      <c r="D19" s="117"/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657853.97000000253</v>
      </c>
      <c r="D21" s="40">
        <f t="shared" si="4"/>
        <v>1744923.9600000009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 t="shared" ref="C23:D23" si="5">C21-C11</f>
        <v>657853.97000000253</v>
      </c>
      <c r="D23" s="40">
        <f t="shared" si="5"/>
        <v>1744923.9600000009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 t="shared" ref="C25" si="6">C23-C17</f>
        <v>657853.97000000253</v>
      </c>
      <c r="D25" s="40">
        <f>D23-D17</f>
        <v>1744923.9600000009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657853.97000000253</v>
      </c>
      <c r="D33" s="61">
        <f t="shared" si="8"/>
        <v>1744923.9600000009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23523022.98</v>
      </c>
      <c r="C48" s="124">
        <f>C9</f>
        <v>21967487.210000001</v>
      </c>
      <c r="D48" s="124">
        <f t="shared" ref="D48" si="12">D9</f>
        <v>21967487.210000001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23523022.98</v>
      </c>
      <c r="C53" s="60">
        <f t="shared" ref="C53:D53" si="14">C14</f>
        <v>21309633.239999998</v>
      </c>
      <c r="D53" s="60">
        <f t="shared" si="14"/>
        <v>20222563.25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657853.97000000253</v>
      </c>
      <c r="D57" s="61">
        <f t="shared" ref="D57" si="16">D48+D49-D53+D55</f>
        <v>1744923.9600000009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657853.97000000253</v>
      </c>
      <c r="D59" s="61">
        <f t="shared" si="17"/>
        <v>1744923.9600000009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 t="shared" ref="C63:D63" si="18">C10</f>
        <v>0</v>
      </c>
      <c r="D63" s="122">
        <f t="shared" si="18"/>
        <v>0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20">C15</f>
        <v>0</v>
      </c>
      <c r="D68" s="23">
        <f t="shared" si="20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0</v>
      </c>
      <c r="D72" s="40">
        <f t="shared" si="22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3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23523022.98</v>
      </c>
      <c r="Q2" s="18">
        <f>'Formato 4'!C8</f>
        <v>21967487.210000001</v>
      </c>
      <c r="R2" s="18">
        <f>'Formato 4'!D8</f>
        <v>21967487.210000001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23523022.98</v>
      </c>
      <c r="Q3" s="18">
        <f>'Formato 4'!C9</f>
        <v>21967487.210000001</v>
      </c>
      <c r="R3" s="18">
        <f>'Formato 4'!D9</f>
        <v>21967487.210000001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23523022.98</v>
      </c>
      <c r="Q6" s="18">
        <f>'Formato 4'!C13</f>
        <v>21309633.239999998</v>
      </c>
      <c r="R6" s="18">
        <f>'Formato 4'!D13</f>
        <v>20222563.25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23523022.98</v>
      </c>
      <c r="Q7" s="18">
        <f>'Formato 4'!C14</f>
        <v>21309633.239999998</v>
      </c>
      <c r="R7" s="18">
        <f>'Formato 4'!D14</f>
        <v>20222563.25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657853.97000000253</v>
      </c>
      <c r="R12" s="18">
        <f>'Formato 4'!D21</f>
        <v>1744923.9600000009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657853.97000000253</v>
      </c>
      <c r="R13" s="18">
        <f>'Formato 4'!D23</f>
        <v>1744923.9600000009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657853.97000000253</v>
      </c>
      <c r="R14" s="18">
        <f>'Formato 4'!D25</f>
        <v>1744923.9600000009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657853.97000000253</v>
      </c>
      <c r="R18">
        <f>'Formato 4'!D33</f>
        <v>1744923.9600000009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23523022.98</v>
      </c>
      <c r="Q26">
        <f>'Formato 4'!C48</f>
        <v>21967487.210000001</v>
      </c>
      <c r="R26">
        <f>'Formato 4'!D48</f>
        <v>21967487.210000001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23523022.98</v>
      </c>
      <c r="Q30">
        <f>'Formato 4'!C53</f>
        <v>21309633.239999998</v>
      </c>
      <c r="R30">
        <f>'Formato 4'!D53</f>
        <v>20222563.25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>
    <pageSetUpPr fitToPage="1"/>
  </sheetPr>
  <dimension ref="A1:H76"/>
  <sheetViews>
    <sheetView showGridLines="0" tabSelected="1" zoomScale="85" zoomScaleNormal="85" workbookViewId="0">
      <selection activeCell="B62" sqref="B62:F62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6" t="s">
        <v>206</v>
      </c>
      <c r="B1" s="176"/>
      <c r="C1" s="176"/>
      <c r="D1" s="176"/>
      <c r="E1" s="176"/>
      <c r="F1" s="176"/>
      <c r="G1" s="176"/>
    </row>
    <row r="2" spans="1:8" ht="14.25" x14ac:dyDescent="0.45">
      <c r="A2" s="158" t="str">
        <f>ENTE_PUBLICO_A</f>
        <v>Sistema para el Desarrollo Integral de la Familia de Guanajuato, Gto., Gobierno del Estado de Guanajuato (a)</v>
      </c>
      <c r="B2" s="159"/>
      <c r="C2" s="159"/>
      <c r="D2" s="159"/>
      <c r="E2" s="159"/>
      <c r="F2" s="159"/>
      <c r="G2" s="160"/>
    </row>
    <row r="3" spans="1:8" x14ac:dyDescent="0.25">
      <c r="A3" s="161" t="s">
        <v>207</v>
      </c>
      <c r="B3" s="162"/>
      <c r="C3" s="162"/>
      <c r="D3" s="162"/>
      <c r="E3" s="162"/>
      <c r="F3" s="162"/>
      <c r="G3" s="163"/>
    </row>
    <row r="4" spans="1:8" ht="14.25" x14ac:dyDescent="0.45">
      <c r="A4" s="164" t="str">
        <f>TRIMESTRE</f>
        <v>Del 1 de enero al 31 de diciembre de 2021 (b)</v>
      </c>
      <c r="B4" s="165"/>
      <c r="C4" s="165"/>
      <c r="D4" s="165"/>
      <c r="E4" s="165"/>
      <c r="F4" s="165"/>
      <c r="G4" s="166"/>
    </row>
    <row r="5" spans="1:8" ht="14.25" x14ac:dyDescent="0.45">
      <c r="A5" s="167" t="s">
        <v>118</v>
      </c>
      <c r="B5" s="168"/>
      <c r="C5" s="168"/>
      <c r="D5" s="168"/>
      <c r="E5" s="168"/>
      <c r="F5" s="168"/>
      <c r="G5" s="169"/>
    </row>
    <row r="6" spans="1:8" x14ac:dyDescent="0.25">
      <c r="A6" s="173" t="s">
        <v>214</v>
      </c>
      <c r="B6" s="175" t="s">
        <v>208</v>
      </c>
      <c r="C6" s="175"/>
      <c r="D6" s="175"/>
      <c r="E6" s="175"/>
      <c r="F6" s="175"/>
      <c r="G6" s="175" t="s">
        <v>209</v>
      </c>
    </row>
    <row r="7" spans="1:8" ht="30" x14ac:dyDescent="0.25">
      <c r="A7" s="174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5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455.23</v>
      </c>
      <c r="F13" s="60">
        <v>455.23</v>
      </c>
      <c r="G13" s="60">
        <f t="shared" si="0"/>
        <v>455.23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152">
        <v>5243550</v>
      </c>
      <c r="C15" s="152">
        <v>297497</v>
      </c>
      <c r="D15" s="153">
        <v>5541047</v>
      </c>
      <c r="E15" s="152">
        <v>3702775.99</v>
      </c>
      <c r="F15" s="152">
        <v>3702775.99</v>
      </c>
      <c r="G15" s="60">
        <f t="shared" si="0"/>
        <v>-1540774.0099999998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25" x14ac:dyDescent="0.45">
      <c r="A17" s="63" t="s">
        <v>223</v>
      </c>
      <c r="B17" s="60"/>
      <c r="C17" s="60"/>
      <c r="D17" s="60"/>
      <c r="E17" s="60"/>
      <c r="F17" s="60"/>
      <c r="G17" s="60">
        <f>F17-B17</f>
        <v>0</v>
      </c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>
        <f t="shared" ref="G18:G27" si="2">F18-B18</f>
        <v>0</v>
      </c>
    </row>
    <row r="19" spans="1:7" x14ac:dyDescent="0.25">
      <c r="A19" s="63" t="s">
        <v>225</v>
      </c>
      <c r="B19" s="60"/>
      <c r="C19" s="60"/>
      <c r="D19" s="60"/>
      <c r="E19" s="60"/>
      <c r="F19" s="60"/>
      <c r="G19" s="60">
        <f t="shared" si="2"/>
        <v>0</v>
      </c>
    </row>
    <row r="20" spans="1:7" x14ac:dyDescent="0.25">
      <c r="A20" s="63" t="s">
        <v>226</v>
      </c>
      <c r="B20" s="60"/>
      <c r="C20" s="60"/>
      <c r="D20" s="60"/>
      <c r="E20" s="60"/>
      <c r="F20" s="60"/>
      <c r="G20" s="60">
        <f t="shared" si="2"/>
        <v>0</v>
      </c>
    </row>
    <row r="21" spans="1:7" x14ac:dyDescent="0.25">
      <c r="A21" s="63" t="s">
        <v>227</v>
      </c>
      <c r="B21" s="60"/>
      <c r="C21" s="60"/>
      <c r="D21" s="60"/>
      <c r="E21" s="60"/>
      <c r="F21" s="60"/>
      <c r="G21" s="60">
        <f t="shared" si="2"/>
        <v>0</v>
      </c>
    </row>
    <row r="22" spans="1:7" x14ac:dyDescent="0.25">
      <c r="A22" s="63" t="s">
        <v>228</v>
      </c>
      <c r="B22" s="60"/>
      <c r="C22" s="60"/>
      <c r="D22" s="60"/>
      <c r="E22" s="60"/>
      <c r="F22" s="60"/>
      <c r="G22" s="60">
        <f t="shared" si="2"/>
        <v>0</v>
      </c>
    </row>
    <row r="23" spans="1:7" x14ac:dyDescent="0.25">
      <c r="A23" s="63" t="s">
        <v>229</v>
      </c>
      <c r="B23" s="60"/>
      <c r="C23" s="60"/>
      <c r="D23" s="60"/>
      <c r="E23" s="60"/>
      <c r="F23" s="60"/>
      <c r="G23" s="60">
        <f t="shared" si="2"/>
        <v>0</v>
      </c>
    </row>
    <row r="24" spans="1:7" x14ac:dyDescent="0.25">
      <c r="A24" s="63" t="s">
        <v>230</v>
      </c>
      <c r="B24" s="60"/>
      <c r="C24" s="60"/>
      <c r="D24" s="60"/>
      <c r="E24" s="60"/>
      <c r="F24" s="60"/>
      <c r="G24" s="60">
        <f t="shared" si="2"/>
        <v>0</v>
      </c>
    </row>
    <row r="25" spans="1:7" x14ac:dyDescent="0.25">
      <c r="A25" s="63" t="s">
        <v>231</v>
      </c>
      <c r="B25" s="60"/>
      <c r="C25" s="60"/>
      <c r="D25" s="60"/>
      <c r="E25" s="60"/>
      <c r="F25" s="60"/>
      <c r="G25" s="60">
        <f t="shared" si="2"/>
        <v>0</v>
      </c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>
        <f t="shared" si="2"/>
        <v>0</v>
      </c>
    </row>
    <row r="27" spans="1:7" x14ac:dyDescent="0.25">
      <c r="A27" s="63" t="s">
        <v>233</v>
      </c>
      <c r="B27" s="60"/>
      <c r="C27" s="60"/>
      <c r="D27" s="60"/>
      <c r="E27" s="60"/>
      <c r="F27" s="60"/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>
        <f>F29-B29</f>
        <v>0</v>
      </c>
    </row>
    <row r="30" spans="1:7" x14ac:dyDescent="0.25">
      <c r="A30" s="63" t="s">
        <v>236</v>
      </c>
      <c r="B30" s="60"/>
      <c r="C30" s="60"/>
      <c r="D30" s="60"/>
      <c r="E30" s="60"/>
      <c r="F30" s="60"/>
      <c r="G30" s="60">
        <f>F30-B30</f>
        <v>0</v>
      </c>
    </row>
    <row r="31" spans="1:7" x14ac:dyDescent="0.25">
      <c r="A31" s="63" t="s">
        <v>237</v>
      </c>
      <c r="B31" s="60"/>
      <c r="C31" s="60"/>
      <c r="D31" s="60"/>
      <c r="E31" s="60"/>
      <c r="F31" s="60"/>
      <c r="G31" s="60">
        <f t="shared" ref="G31:G34" si="4">F31-B31</f>
        <v>0</v>
      </c>
    </row>
    <row r="32" spans="1:7" x14ac:dyDescent="0.25">
      <c r="A32" s="63" t="s">
        <v>238</v>
      </c>
      <c r="B32" s="60"/>
      <c r="C32" s="60"/>
      <c r="D32" s="60"/>
      <c r="E32" s="60"/>
      <c r="F32" s="60"/>
      <c r="G32" s="60">
        <f t="shared" si="4"/>
        <v>0</v>
      </c>
    </row>
    <row r="33" spans="1:8" x14ac:dyDescent="0.25">
      <c r="A33" s="63" t="s">
        <v>239</v>
      </c>
      <c r="B33" s="60"/>
      <c r="C33" s="60"/>
      <c r="D33" s="60"/>
      <c r="E33" s="60"/>
      <c r="F33" s="60"/>
      <c r="G33" s="60">
        <f t="shared" si="4"/>
        <v>0</v>
      </c>
    </row>
    <row r="34" spans="1:8" x14ac:dyDescent="0.25">
      <c r="A34" s="53" t="s">
        <v>240</v>
      </c>
      <c r="B34" s="60">
        <v>18279472.98</v>
      </c>
      <c r="C34" s="60">
        <v>3586270.81</v>
      </c>
      <c r="D34" s="60">
        <v>21865743.789999999</v>
      </c>
      <c r="E34" s="60">
        <v>21865743.75</v>
      </c>
      <c r="F34" s="60">
        <v>21865743.75</v>
      </c>
      <c r="G34" s="60">
        <f t="shared" si="4"/>
        <v>3586270.7699999996</v>
      </c>
    </row>
    <row r="35" spans="1:8" ht="14.25" x14ac:dyDescent="0.45">
      <c r="A35" s="53" t="s">
        <v>241</v>
      </c>
      <c r="B35" s="60">
        <f>B36</f>
        <v>2788509</v>
      </c>
      <c r="C35" s="60">
        <f t="shared" ref="C35:F35" si="5">C36</f>
        <v>-2788509</v>
      </c>
      <c r="D35" s="60">
        <f t="shared" si="5"/>
        <v>0</v>
      </c>
      <c r="E35" s="60">
        <f t="shared" si="5"/>
        <v>0</v>
      </c>
      <c r="F35" s="60">
        <f t="shared" si="5"/>
        <v>0</v>
      </c>
      <c r="G35" s="60">
        <f>G36</f>
        <v>-2788509</v>
      </c>
    </row>
    <row r="36" spans="1:8" x14ac:dyDescent="0.25">
      <c r="A36" s="63" t="s">
        <v>242</v>
      </c>
      <c r="B36" s="60">
        <v>2788509</v>
      </c>
      <c r="C36" s="60">
        <v>-2788509</v>
      </c>
      <c r="D36" s="60"/>
      <c r="E36" s="60"/>
      <c r="F36" s="60"/>
      <c r="G36" s="60">
        <f>F36-B36</f>
        <v>-2788509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>
        <f>F38-B38</f>
        <v>0</v>
      </c>
    </row>
    <row r="39" spans="1:8" x14ac:dyDescent="0.25">
      <c r="A39" s="63" t="s">
        <v>245</v>
      </c>
      <c r="B39" s="60"/>
      <c r="C39" s="60"/>
      <c r="D39" s="60"/>
      <c r="E39" s="60"/>
      <c r="F39" s="60"/>
      <c r="G39" s="60">
        <f>F39-B39</f>
        <v>0</v>
      </c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26311531.98</v>
      </c>
      <c r="C41" s="61">
        <f t="shared" ref="C41:E41" si="7">SUM(C9,C10,C11,C12,C13,C14,C15,C16,C28,C34,C35,C37)</f>
        <v>1095258.81</v>
      </c>
      <c r="D41" s="61">
        <f t="shared" si="7"/>
        <v>27406790.789999999</v>
      </c>
      <c r="E41" s="61">
        <f t="shared" si="7"/>
        <v>25568974.969999999</v>
      </c>
      <c r="F41" s="61">
        <f>SUM(F9,F10,F11,F12,F13,F14,F15,F16,F28,F34,F35,F37)</f>
        <v>25568974.969999999</v>
      </c>
      <c r="G41" s="61">
        <f>SUM(G9,G10,G11,G12,G13,G14,G15,G16,G28,G34,G35,G37)</f>
        <v>-742557.01000000024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8">SUM(C46:C53)</f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>
        <f>F46-B46</f>
        <v>0</v>
      </c>
    </row>
    <row r="47" spans="1:8" x14ac:dyDescent="0.25">
      <c r="A47" s="69" t="s">
        <v>250</v>
      </c>
      <c r="B47" s="60"/>
      <c r="C47" s="60"/>
      <c r="D47" s="60"/>
      <c r="E47" s="60"/>
      <c r="F47" s="60"/>
      <c r="G47" s="60">
        <f t="shared" ref="G47:G53" si="9">F47-B47</f>
        <v>0</v>
      </c>
    </row>
    <row r="48" spans="1:8" x14ac:dyDescent="0.25">
      <c r="A48" s="69" t="s">
        <v>251</v>
      </c>
      <c r="B48" s="60"/>
      <c r="C48" s="60"/>
      <c r="D48" s="60"/>
      <c r="E48" s="60"/>
      <c r="F48" s="60"/>
      <c r="G48" s="60">
        <f t="shared" si="9"/>
        <v>0</v>
      </c>
    </row>
    <row r="49" spans="1:7" ht="30" x14ac:dyDescent="0.25">
      <c r="A49" s="69" t="s">
        <v>252</v>
      </c>
      <c r="B49" s="60"/>
      <c r="C49" s="60"/>
      <c r="D49" s="60"/>
      <c r="E49" s="60"/>
      <c r="F49" s="60"/>
      <c r="G49" s="60">
        <f t="shared" si="9"/>
        <v>0</v>
      </c>
    </row>
    <row r="50" spans="1:7" x14ac:dyDescent="0.25">
      <c r="A50" s="69" t="s">
        <v>253</v>
      </c>
      <c r="B50" s="60"/>
      <c r="C50" s="60"/>
      <c r="D50" s="60"/>
      <c r="E50" s="60"/>
      <c r="F50" s="60"/>
      <c r="G50" s="60">
        <f t="shared" si="9"/>
        <v>0</v>
      </c>
    </row>
    <row r="51" spans="1:7" x14ac:dyDescent="0.25">
      <c r="A51" s="69" t="s">
        <v>254</v>
      </c>
      <c r="B51" s="60"/>
      <c r="C51" s="60"/>
      <c r="D51" s="60"/>
      <c r="E51" s="60"/>
      <c r="F51" s="60"/>
      <c r="G51" s="60">
        <f t="shared" si="9"/>
        <v>0</v>
      </c>
    </row>
    <row r="52" spans="1:7" x14ac:dyDescent="0.25">
      <c r="A52" s="48" t="s">
        <v>255</v>
      </c>
      <c r="B52" s="60"/>
      <c r="C52" s="60"/>
      <c r="D52" s="60"/>
      <c r="E52" s="60"/>
      <c r="F52" s="60"/>
      <c r="G52" s="60">
        <f t="shared" si="9"/>
        <v>0</v>
      </c>
    </row>
    <row r="53" spans="1:7" x14ac:dyDescent="0.25">
      <c r="A53" s="63" t="s">
        <v>256</v>
      </c>
      <c r="B53" s="60"/>
      <c r="C53" s="60"/>
      <c r="D53" s="60"/>
      <c r="E53" s="60"/>
      <c r="F53" s="60"/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>
        <f>F55-B55</f>
        <v>0</v>
      </c>
    </row>
    <row r="56" spans="1:7" x14ac:dyDescent="0.25">
      <c r="A56" s="69" t="s">
        <v>259</v>
      </c>
      <c r="B56" s="60"/>
      <c r="C56" s="60"/>
      <c r="D56" s="60"/>
      <c r="E56" s="60"/>
      <c r="F56" s="60"/>
      <c r="G56" s="60">
        <f t="shared" ref="G56:G58" si="11">F56-B56</f>
        <v>0</v>
      </c>
    </row>
    <row r="57" spans="1:7" x14ac:dyDescent="0.25">
      <c r="A57" s="69" t="s">
        <v>260</v>
      </c>
      <c r="B57" s="60"/>
      <c r="C57" s="60"/>
      <c r="D57" s="60"/>
      <c r="E57" s="60"/>
      <c r="F57" s="60"/>
      <c r="G57" s="60">
        <f t="shared" si="11"/>
        <v>0</v>
      </c>
    </row>
    <row r="58" spans="1:7" x14ac:dyDescent="0.25">
      <c r="A58" s="48" t="s">
        <v>261</v>
      </c>
      <c r="B58" s="60"/>
      <c r="C58" s="60"/>
      <c r="D58" s="60"/>
      <c r="E58" s="60"/>
      <c r="F58" s="60"/>
      <c r="G58" s="60">
        <f t="shared" si="11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>
        <f>F60-B60</f>
        <v>0</v>
      </c>
    </row>
    <row r="61" spans="1:7" x14ac:dyDescent="0.25">
      <c r="A61" s="69" t="s">
        <v>264</v>
      </c>
      <c r="B61" s="60"/>
      <c r="C61" s="60"/>
      <c r="D61" s="60"/>
      <c r="E61" s="60"/>
      <c r="F61" s="60"/>
      <c r="G61" s="60">
        <f>F61-B61</f>
        <v>0</v>
      </c>
    </row>
    <row r="62" spans="1:7" x14ac:dyDescent="0.25">
      <c r="A62" s="53" t="s">
        <v>265</v>
      </c>
      <c r="B62" s="60"/>
      <c r="C62" s="60"/>
      <c r="D62" s="60"/>
      <c r="E62" s="60"/>
      <c r="F62" s="60"/>
      <c r="G62" s="60">
        <f>F62-B62</f>
        <v>0</v>
      </c>
    </row>
    <row r="63" spans="1:7" x14ac:dyDescent="0.25">
      <c r="A63" s="53" t="s">
        <v>266</v>
      </c>
      <c r="B63" s="60"/>
      <c r="C63" s="60"/>
      <c r="D63" s="60"/>
      <c r="E63" s="60"/>
      <c r="F63" s="60"/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3">C45+C54+C59+C62+C63</f>
        <v>0</v>
      </c>
      <c r="D65" s="61">
        <f t="shared" si="13"/>
        <v>0</v>
      </c>
      <c r="E65" s="61">
        <f t="shared" si="13"/>
        <v>0</v>
      </c>
      <c r="F65" s="61">
        <f t="shared" si="13"/>
        <v>0</v>
      </c>
      <c r="G65" s="61">
        <f t="shared" si="13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/>
      <c r="C68" s="60"/>
      <c r="D68" s="60"/>
      <c r="E68" s="60"/>
      <c r="F68" s="60"/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26311531.98</v>
      </c>
      <c r="C70" s="61">
        <f t="shared" ref="C70:G70" si="15">C41+C65+C67</f>
        <v>1095258.81</v>
      </c>
      <c r="D70" s="61">
        <f t="shared" si="15"/>
        <v>27406790.789999999</v>
      </c>
      <c r="E70" s="61">
        <f t="shared" si="15"/>
        <v>25568974.969999999</v>
      </c>
      <c r="F70" s="61">
        <f t="shared" si="15"/>
        <v>25568974.969999999</v>
      </c>
      <c r="G70" s="61">
        <f t="shared" si="15"/>
        <v>-742557.01000000024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/>
      <c r="C73" s="60"/>
      <c r="D73" s="60"/>
      <c r="E73" s="60"/>
      <c r="F73" s="60"/>
      <c r="G73" s="60">
        <f>F73-B73</f>
        <v>0</v>
      </c>
    </row>
    <row r="74" spans="1:7" ht="30" x14ac:dyDescent="0.25">
      <c r="A74" s="130" t="s">
        <v>273</v>
      </c>
      <c r="B74" s="60"/>
      <c r="C74" s="60"/>
      <c r="D74" s="60"/>
      <c r="E74" s="60"/>
      <c r="F74" s="60"/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455.23</v>
      </c>
      <c r="T7" s="18">
        <f>'Formato 5'!F13</f>
        <v>455.23</v>
      </c>
      <c r="U7" s="18">
        <f>'Formato 5'!G13</f>
        <v>455.23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5243550</v>
      </c>
      <c r="Q9" s="18">
        <f>'Formato 5'!C15</f>
        <v>297497</v>
      </c>
      <c r="R9" s="18">
        <f>'Formato 5'!D15</f>
        <v>5541047</v>
      </c>
      <c r="S9" s="18">
        <f>'Formato 5'!E15</f>
        <v>3702775.99</v>
      </c>
      <c r="T9" s="18">
        <f>'Formato 5'!F15</f>
        <v>3702775.99</v>
      </c>
      <c r="U9" s="18">
        <f>'Formato 5'!G15</f>
        <v>-1540774.0099999998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18279472.98</v>
      </c>
      <c r="Q28" s="18">
        <f>'Formato 5'!C34</f>
        <v>3586270.81</v>
      </c>
      <c r="R28" s="18">
        <f>'Formato 5'!D34</f>
        <v>21865743.789999999</v>
      </c>
      <c r="S28" s="18">
        <f>'Formato 5'!E34</f>
        <v>21865743.75</v>
      </c>
      <c r="T28" s="18">
        <f>'Formato 5'!F34</f>
        <v>21865743.75</v>
      </c>
      <c r="U28" s="18">
        <f>'Formato 5'!G34</f>
        <v>3586270.7699999996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2788509</v>
      </c>
      <c r="Q29" s="18">
        <f>'Formato 5'!C35</f>
        <v>-2788509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-2788509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2788509</v>
      </c>
      <c r="Q30" s="18">
        <f>'Formato 5'!C36</f>
        <v>-2788509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-2788509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26311531.98</v>
      </c>
      <c r="Q34">
        <f>'Formato 5'!C41</f>
        <v>1095258.81</v>
      </c>
      <c r="R34">
        <f>'Formato 5'!D41</f>
        <v>27406790.789999999</v>
      </c>
      <c r="S34">
        <f>'Formato 5'!E41</f>
        <v>25568974.969999999</v>
      </c>
      <c r="T34">
        <f>'Formato 5'!F41</f>
        <v>25568974.969999999</v>
      </c>
      <c r="U34">
        <f>'Formato 5'!G41</f>
        <v>-742557.01000000024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>
    <pageSetUpPr fitToPage="1"/>
  </sheetPr>
  <dimension ref="A1:XFC161"/>
  <sheetViews>
    <sheetView zoomScaleNormal="100" zoomScalePageLayoutView="90" workbookViewId="0">
      <selection sqref="A1:G1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7" t="s">
        <v>3285</v>
      </c>
      <c r="B1" s="176"/>
      <c r="C1" s="176"/>
      <c r="D1" s="176"/>
      <c r="E1" s="176"/>
      <c r="F1" s="176"/>
      <c r="G1" s="176"/>
    </row>
    <row r="2" spans="1:7" ht="14.25" x14ac:dyDescent="0.45">
      <c r="A2" s="180" t="str">
        <f>ENTE_PUBLICO_A</f>
        <v>Sistema para el Desarrollo Integral de la Familia de Guanajuato, Gto., Gobierno del Estado de Guanajuato (a)</v>
      </c>
      <c r="B2" s="180"/>
      <c r="C2" s="180"/>
      <c r="D2" s="180"/>
      <c r="E2" s="180"/>
      <c r="F2" s="180"/>
      <c r="G2" s="180"/>
    </row>
    <row r="3" spans="1:7" x14ac:dyDescent="0.25">
      <c r="A3" s="181" t="s">
        <v>277</v>
      </c>
      <c r="B3" s="181"/>
      <c r="C3" s="181"/>
      <c r="D3" s="181"/>
      <c r="E3" s="181"/>
      <c r="F3" s="181"/>
      <c r="G3" s="181"/>
    </row>
    <row r="4" spans="1:7" x14ac:dyDescent="0.25">
      <c r="A4" s="181" t="s">
        <v>278</v>
      </c>
      <c r="B4" s="181"/>
      <c r="C4" s="181"/>
      <c r="D4" s="181"/>
      <c r="E4" s="181"/>
      <c r="F4" s="181"/>
      <c r="G4" s="181"/>
    </row>
    <row r="5" spans="1:7" ht="14.25" x14ac:dyDescent="0.45">
      <c r="A5" s="182" t="str">
        <f>TRIMESTRE</f>
        <v>Del 1 de enero al 31 de diciembre de 2021 (b)</v>
      </c>
      <c r="B5" s="182"/>
      <c r="C5" s="182"/>
      <c r="D5" s="182"/>
      <c r="E5" s="182"/>
      <c r="F5" s="182"/>
      <c r="G5" s="182"/>
    </row>
    <row r="6" spans="1:7" ht="14.25" x14ac:dyDescent="0.45">
      <c r="A6" s="174" t="s">
        <v>118</v>
      </c>
      <c r="B6" s="174"/>
      <c r="C6" s="174"/>
      <c r="D6" s="174"/>
      <c r="E6" s="174"/>
      <c r="F6" s="174"/>
      <c r="G6" s="174"/>
    </row>
    <row r="7" spans="1:7" ht="15" customHeight="1" x14ac:dyDescent="0.25">
      <c r="A7" s="178" t="s">
        <v>0</v>
      </c>
      <c r="B7" s="178" t="s">
        <v>279</v>
      </c>
      <c r="C7" s="178"/>
      <c r="D7" s="178"/>
      <c r="E7" s="178"/>
      <c r="F7" s="178"/>
      <c r="G7" s="179" t="s">
        <v>280</v>
      </c>
    </row>
    <row r="8" spans="1:7" ht="30" x14ac:dyDescent="0.25">
      <c r="A8" s="178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8"/>
    </row>
    <row r="9" spans="1:7" ht="14.25" x14ac:dyDescent="0.45">
      <c r="A9" s="82" t="s">
        <v>285</v>
      </c>
      <c r="B9" s="79">
        <f>SUM(B10,B18,B28,B38,B48,B58,B62,B71,B75)</f>
        <v>26311531.98</v>
      </c>
      <c r="C9" s="79">
        <f t="shared" ref="C9:G9" si="0">SUM(C10,C18,C28,C38,C48,C58,C62,C71,C75)</f>
        <v>1883337.4000000001</v>
      </c>
      <c r="D9" s="79">
        <f t="shared" si="0"/>
        <v>28194869.380000003</v>
      </c>
      <c r="E9" s="79">
        <f t="shared" si="0"/>
        <v>24383720.77</v>
      </c>
      <c r="F9" s="79">
        <f t="shared" si="0"/>
        <v>23296650.780000001</v>
      </c>
      <c r="G9" s="79">
        <f t="shared" si="0"/>
        <v>3811148.6100000003</v>
      </c>
    </row>
    <row r="10" spans="1:7" ht="14.25" x14ac:dyDescent="0.45">
      <c r="A10" s="83" t="s">
        <v>286</v>
      </c>
      <c r="B10" s="80">
        <f>SUM(B11:B17)</f>
        <v>19227003.98</v>
      </c>
      <c r="C10" s="80">
        <f t="shared" ref="C10:F10" si="1">SUM(C11:C17)</f>
        <v>0</v>
      </c>
      <c r="D10" s="80">
        <f t="shared" si="1"/>
        <v>19227003.98</v>
      </c>
      <c r="E10" s="80">
        <f t="shared" si="1"/>
        <v>18292672.32</v>
      </c>
      <c r="F10" s="80">
        <f t="shared" si="1"/>
        <v>17278701.59</v>
      </c>
      <c r="G10" s="80">
        <f>SUM(G11:G17)</f>
        <v>934331.66</v>
      </c>
    </row>
    <row r="11" spans="1:7" x14ac:dyDescent="0.25">
      <c r="A11" s="84" t="s">
        <v>287</v>
      </c>
      <c r="B11" s="80">
        <v>6069524.9800000004</v>
      </c>
      <c r="C11" s="80">
        <v>-933864.82</v>
      </c>
      <c r="D11" s="80">
        <v>5135660.16</v>
      </c>
      <c r="E11" s="80">
        <v>4803160.16</v>
      </c>
      <c r="F11" s="80">
        <v>4803160.16</v>
      </c>
      <c r="G11" s="80">
        <f>D11-E11</f>
        <v>332500</v>
      </c>
    </row>
    <row r="12" spans="1:7" x14ac:dyDescent="0.25">
      <c r="A12" s="84" t="s">
        <v>288</v>
      </c>
      <c r="B12" s="80">
        <v>1551612</v>
      </c>
      <c r="C12" s="80">
        <v>-283509.90999999997</v>
      </c>
      <c r="D12" s="80">
        <v>1268102.0900000001</v>
      </c>
      <c r="E12" s="80">
        <v>1268102.0900000001</v>
      </c>
      <c r="F12" s="80">
        <v>1268102.0900000001</v>
      </c>
      <c r="G12" s="80">
        <f>D12-E12</f>
        <v>0</v>
      </c>
    </row>
    <row r="13" spans="1:7" x14ac:dyDescent="0.25">
      <c r="A13" s="84" t="s">
        <v>289</v>
      </c>
      <c r="B13" s="80">
        <v>1711400</v>
      </c>
      <c r="C13" s="80">
        <v>1653240.42</v>
      </c>
      <c r="D13" s="80">
        <v>3364640.42</v>
      </c>
      <c r="E13" s="80">
        <v>3364640.42</v>
      </c>
      <c r="F13" s="80">
        <v>2537650.27</v>
      </c>
      <c r="G13" s="80">
        <f t="shared" ref="G13:G17" si="2">D13-E13</f>
        <v>0</v>
      </c>
    </row>
    <row r="14" spans="1:7" x14ac:dyDescent="0.25">
      <c r="A14" s="84" t="s">
        <v>290</v>
      </c>
      <c r="B14" s="80">
        <v>3000811</v>
      </c>
      <c r="C14" s="80">
        <v>-786202.17</v>
      </c>
      <c r="D14" s="80">
        <v>2214608.83</v>
      </c>
      <c r="E14" s="80">
        <v>2214608.83</v>
      </c>
      <c r="F14" s="80">
        <v>2214608.83</v>
      </c>
      <c r="G14" s="80">
        <f t="shared" si="2"/>
        <v>0</v>
      </c>
    </row>
    <row r="15" spans="1:7" x14ac:dyDescent="0.25">
      <c r="A15" s="84" t="s">
        <v>291</v>
      </c>
      <c r="B15" s="80">
        <v>6543630</v>
      </c>
      <c r="C15" s="80">
        <v>98530.82</v>
      </c>
      <c r="D15" s="80">
        <v>6642160.8200000003</v>
      </c>
      <c r="E15" s="80">
        <v>6642160.8200000003</v>
      </c>
      <c r="F15" s="80">
        <v>6455180.2400000002</v>
      </c>
      <c r="G15" s="80">
        <f t="shared" si="2"/>
        <v>0</v>
      </c>
    </row>
    <row r="16" spans="1:7" x14ac:dyDescent="0.25">
      <c r="A16" s="84" t="s">
        <v>292</v>
      </c>
      <c r="B16" s="80">
        <v>350026</v>
      </c>
      <c r="C16" s="80">
        <v>251805.66</v>
      </c>
      <c r="D16" s="80">
        <v>601831.66</v>
      </c>
      <c r="E16" s="80">
        <v>0</v>
      </c>
      <c r="F16" s="80">
        <v>0</v>
      </c>
      <c r="G16" s="80">
        <f t="shared" si="2"/>
        <v>601831.66</v>
      </c>
    </row>
    <row r="17" spans="1:7" x14ac:dyDescent="0.25">
      <c r="A17" s="84" t="s">
        <v>293</v>
      </c>
      <c r="B17" s="80"/>
      <c r="C17" s="80"/>
      <c r="D17" s="80">
        <v>0</v>
      </c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2351476</v>
      </c>
      <c r="C18" s="80">
        <f t="shared" ref="C18:F18" si="3">SUM(C19:C27)</f>
        <v>-207041.62999999998</v>
      </c>
      <c r="D18" s="80">
        <f t="shared" si="3"/>
        <v>2144434.37</v>
      </c>
      <c r="E18" s="80">
        <f t="shared" si="3"/>
        <v>1590754.4</v>
      </c>
      <c r="F18" s="80">
        <f t="shared" si="3"/>
        <v>1578123.23</v>
      </c>
      <c r="G18" s="80">
        <f>SUM(G19:G27)</f>
        <v>553679.97000000009</v>
      </c>
    </row>
    <row r="19" spans="1:7" x14ac:dyDescent="0.25">
      <c r="A19" s="84" t="s">
        <v>295</v>
      </c>
      <c r="B19" s="80">
        <v>416799</v>
      </c>
      <c r="C19" s="80">
        <v>15866.08</v>
      </c>
      <c r="D19" s="80">
        <v>432665.08</v>
      </c>
      <c r="E19" s="80">
        <v>340211.84</v>
      </c>
      <c r="F19" s="80">
        <v>340211.84</v>
      </c>
      <c r="G19" s="80">
        <f>D19-E19</f>
        <v>92453.239999999991</v>
      </c>
    </row>
    <row r="20" spans="1:7" x14ac:dyDescent="0.25">
      <c r="A20" s="84" t="s">
        <v>296</v>
      </c>
      <c r="B20" s="80">
        <v>394706</v>
      </c>
      <c r="C20" s="80">
        <v>-286111.37</v>
      </c>
      <c r="D20" s="80">
        <v>108594.63</v>
      </c>
      <c r="E20" s="80">
        <v>107706.31</v>
      </c>
      <c r="F20" s="80">
        <v>107706.31</v>
      </c>
      <c r="G20" s="80">
        <f t="shared" ref="G20:G27" si="4">D20-E20</f>
        <v>888.32000000000698</v>
      </c>
    </row>
    <row r="21" spans="1:7" x14ac:dyDescent="0.25">
      <c r="A21" s="84" t="s">
        <v>297</v>
      </c>
      <c r="B21" s="80">
        <v>400000</v>
      </c>
      <c r="C21" s="80">
        <v>91347</v>
      </c>
      <c r="D21" s="80">
        <v>491347</v>
      </c>
      <c r="E21" s="80">
        <v>465419.84</v>
      </c>
      <c r="F21" s="80">
        <v>465419.84</v>
      </c>
      <c r="G21" s="80">
        <f t="shared" si="4"/>
        <v>25927.159999999974</v>
      </c>
    </row>
    <row r="22" spans="1:7" x14ac:dyDescent="0.25">
      <c r="A22" s="84" t="s">
        <v>298</v>
      </c>
      <c r="B22" s="80">
        <v>54000</v>
      </c>
      <c r="C22" s="80">
        <v>34977.550000000003</v>
      </c>
      <c r="D22" s="80">
        <v>88977.55</v>
      </c>
      <c r="E22" s="80">
        <v>70694.81</v>
      </c>
      <c r="F22" s="80">
        <v>70694.81</v>
      </c>
      <c r="G22" s="80">
        <f t="shared" si="4"/>
        <v>18282.740000000005</v>
      </c>
    </row>
    <row r="23" spans="1:7" x14ac:dyDescent="0.25">
      <c r="A23" s="84" t="s">
        <v>299</v>
      </c>
      <c r="B23" s="80">
        <v>20748</v>
      </c>
      <c r="C23" s="80">
        <v>6690</v>
      </c>
      <c r="D23" s="80">
        <v>27438</v>
      </c>
      <c r="E23" s="80">
        <v>24379.61</v>
      </c>
      <c r="F23" s="80">
        <v>24379.61</v>
      </c>
      <c r="G23" s="80">
        <f t="shared" si="4"/>
        <v>3058.3899999999994</v>
      </c>
    </row>
    <row r="24" spans="1:7" x14ac:dyDescent="0.25">
      <c r="A24" s="84" t="s">
        <v>300</v>
      </c>
      <c r="B24" s="80">
        <v>804100</v>
      </c>
      <c r="C24" s="80">
        <v>-60895.839999999997</v>
      </c>
      <c r="D24" s="80">
        <v>743204.16</v>
      </c>
      <c r="E24" s="80">
        <v>543125.81999999995</v>
      </c>
      <c r="F24" s="80">
        <v>530494.65</v>
      </c>
      <c r="G24" s="80">
        <f t="shared" si="4"/>
        <v>200078.34000000008</v>
      </c>
    </row>
    <row r="25" spans="1:7" x14ac:dyDescent="0.25">
      <c r="A25" s="84" t="s">
        <v>301</v>
      </c>
      <c r="B25" s="80">
        <v>200000</v>
      </c>
      <c r="C25" s="80">
        <v>-6299.03</v>
      </c>
      <c r="D25" s="80">
        <v>193700.97</v>
      </c>
      <c r="E25" s="80">
        <v>170</v>
      </c>
      <c r="F25" s="80">
        <v>170</v>
      </c>
      <c r="G25" s="80">
        <f t="shared" si="4"/>
        <v>193530.97</v>
      </c>
    </row>
    <row r="26" spans="1:7" x14ac:dyDescent="0.25">
      <c r="A26" s="84" t="s">
        <v>302</v>
      </c>
      <c r="B26" s="80"/>
      <c r="C26" s="80"/>
      <c r="D26" s="80">
        <v>0</v>
      </c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61123</v>
      </c>
      <c r="C27" s="80">
        <v>-2616.02</v>
      </c>
      <c r="D27" s="80">
        <v>58506.98</v>
      </c>
      <c r="E27" s="80">
        <v>39046.17</v>
      </c>
      <c r="F27" s="80">
        <v>39046.17</v>
      </c>
      <c r="G27" s="80">
        <f t="shared" si="4"/>
        <v>19460.810000000005</v>
      </c>
    </row>
    <row r="28" spans="1:7" x14ac:dyDescent="0.25">
      <c r="A28" s="83" t="s">
        <v>304</v>
      </c>
      <c r="B28" s="80">
        <f>SUM(B29:B37)</f>
        <v>2819468</v>
      </c>
      <c r="C28" s="80">
        <f t="shared" ref="C28:G28" si="5">SUM(C29:C37)</f>
        <v>437974.91000000003</v>
      </c>
      <c r="D28" s="80">
        <f t="shared" si="5"/>
        <v>3257442.9100000006</v>
      </c>
      <c r="E28" s="80">
        <f t="shared" si="5"/>
        <v>2124796.6300000004</v>
      </c>
      <c r="F28" s="80">
        <f t="shared" si="5"/>
        <v>2064328.5400000003</v>
      </c>
      <c r="G28" s="80">
        <f t="shared" si="5"/>
        <v>1132646.2800000003</v>
      </c>
    </row>
    <row r="29" spans="1:7" x14ac:dyDescent="0.25">
      <c r="A29" s="84" t="s">
        <v>305</v>
      </c>
      <c r="B29" s="80">
        <v>927981</v>
      </c>
      <c r="C29" s="80">
        <v>411668.92</v>
      </c>
      <c r="D29" s="80">
        <v>1339649.92</v>
      </c>
      <c r="E29" s="80">
        <v>669375.72</v>
      </c>
      <c r="F29" s="80">
        <v>664417.72</v>
      </c>
      <c r="G29" s="80">
        <f>D29-E29</f>
        <v>670274.19999999995</v>
      </c>
    </row>
    <row r="30" spans="1:7" x14ac:dyDescent="0.25">
      <c r="A30" s="84" t="s">
        <v>306</v>
      </c>
      <c r="B30" s="80">
        <v>27000</v>
      </c>
      <c r="C30" s="80">
        <v>6500</v>
      </c>
      <c r="D30" s="80">
        <v>33500</v>
      </c>
      <c r="E30" s="80">
        <v>19724.32</v>
      </c>
      <c r="F30" s="80">
        <v>19724.32</v>
      </c>
      <c r="G30" s="80">
        <f t="shared" ref="G30:G37" si="6">D30-E30</f>
        <v>13775.68</v>
      </c>
    </row>
    <row r="31" spans="1:7" x14ac:dyDescent="0.25">
      <c r="A31" s="84" t="s">
        <v>307</v>
      </c>
      <c r="B31" s="80">
        <v>394000</v>
      </c>
      <c r="C31" s="80">
        <v>-135860.4</v>
      </c>
      <c r="D31" s="80">
        <v>258139.6</v>
      </c>
      <c r="E31" s="80">
        <v>55647.42</v>
      </c>
      <c r="F31" s="80">
        <v>55647.42</v>
      </c>
      <c r="G31" s="80">
        <f t="shared" si="6"/>
        <v>202492.18</v>
      </c>
    </row>
    <row r="32" spans="1:7" x14ac:dyDescent="0.25">
      <c r="A32" s="84" t="s">
        <v>308</v>
      </c>
      <c r="B32" s="80">
        <v>189500</v>
      </c>
      <c r="C32" s="80">
        <v>5000</v>
      </c>
      <c r="D32" s="80">
        <v>194500</v>
      </c>
      <c r="E32" s="80">
        <v>71652.5</v>
      </c>
      <c r="F32" s="80">
        <v>71652.5</v>
      </c>
      <c r="G32" s="80">
        <f t="shared" si="6"/>
        <v>122847.5</v>
      </c>
    </row>
    <row r="33" spans="1:7" x14ac:dyDescent="0.25">
      <c r="A33" s="84" t="s">
        <v>309</v>
      </c>
      <c r="B33" s="80">
        <v>817729</v>
      </c>
      <c r="C33" s="80">
        <v>124072.3</v>
      </c>
      <c r="D33" s="80">
        <v>941801.3</v>
      </c>
      <c r="E33" s="80">
        <v>898327.41</v>
      </c>
      <c r="F33" s="80">
        <v>898327.41</v>
      </c>
      <c r="G33" s="80">
        <f t="shared" si="6"/>
        <v>43473.890000000014</v>
      </c>
    </row>
    <row r="34" spans="1:7" x14ac:dyDescent="0.25">
      <c r="A34" s="84" t="s">
        <v>310</v>
      </c>
      <c r="B34" s="80">
        <v>65000</v>
      </c>
      <c r="C34" s="80">
        <v>-24549</v>
      </c>
      <c r="D34" s="80">
        <v>40451</v>
      </c>
      <c r="E34" s="80">
        <v>9512</v>
      </c>
      <c r="F34" s="80">
        <v>9512</v>
      </c>
      <c r="G34" s="80">
        <f t="shared" si="6"/>
        <v>30939</v>
      </c>
    </row>
    <row r="35" spans="1:7" x14ac:dyDescent="0.25">
      <c r="A35" s="84" t="s">
        <v>311</v>
      </c>
      <c r="B35" s="80">
        <v>48000</v>
      </c>
      <c r="C35" s="80">
        <v>3524.2</v>
      </c>
      <c r="D35" s="80">
        <v>51524.2</v>
      </c>
      <c r="E35" s="80">
        <v>34400.6</v>
      </c>
      <c r="F35" s="80">
        <v>34400.6</v>
      </c>
      <c r="G35" s="80">
        <f t="shared" si="6"/>
        <v>17123.599999999999</v>
      </c>
    </row>
    <row r="36" spans="1:7" x14ac:dyDescent="0.25">
      <c r="A36" s="84" t="s">
        <v>312</v>
      </c>
      <c r="B36" s="80">
        <v>100000</v>
      </c>
      <c r="C36" s="80">
        <v>0</v>
      </c>
      <c r="D36" s="80">
        <v>100000</v>
      </c>
      <c r="E36" s="80">
        <v>82399.72</v>
      </c>
      <c r="F36" s="80">
        <v>82399.72</v>
      </c>
      <c r="G36" s="80">
        <f t="shared" si="6"/>
        <v>17600.28</v>
      </c>
    </row>
    <row r="37" spans="1:7" x14ac:dyDescent="0.25">
      <c r="A37" s="84" t="s">
        <v>313</v>
      </c>
      <c r="B37" s="80">
        <v>250258</v>
      </c>
      <c r="C37" s="80">
        <v>47618.89</v>
      </c>
      <c r="D37" s="80">
        <v>297876.89</v>
      </c>
      <c r="E37" s="80">
        <v>283756.94</v>
      </c>
      <c r="F37" s="80">
        <v>228246.85</v>
      </c>
      <c r="G37" s="80">
        <f t="shared" si="6"/>
        <v>14119.950000000012</v>
      </c>
    </row>
    <row r="38" spans="1:7" x14ac:dyDescent="0.25">
      <c r="A38" s="83" t="s">
        <v>314</v>
      </c>
      <c r="B38" s="80">
        <f>SUM(B39:B47)</f>
        <v>1890227</v>
      </c>
      <c r="C38" s="80">
        <f t="shared" ref="C38:G38" si="7">SUM(C39:C47)</f>
        <v>234324.58000000002</v>
      </c>
      <c r="D38" s="80">
        <f t="shared" si="7"/>
        <v>2124551.58</v>
      </c>
      <c r="E38" s="80">
        <f t="shared" si="7"/>
        <v>2124242.6</v>
      </c>
      <c r="F38" s="80">
        <f t="shared" si="7"/>
        <v>2124242.6</v>
      </c>
      <c r="G38" s="80">
        <f t="shared" si="7"/>
        <v>308.97999999998137</v>
      </c>
    </row>
    <row r="39" spans="1:7" x14ac:dyDescent="0.25">
      <c r="A39" s="84" t="s">
        <v>315</v>
      </c>
      <c r="B39" s="80"/>
      <c r="C39" s="80"/>
      <c r="D39" s="80">
        <v>0</v>
      </c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>
        <v>0</v>
      </c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/>
      <c r="C41" s="80"/>
      <c r="D41" s="80">
        <v>0</v>
      </c>
      <c r="E41" s="80"/>
      <c r="F41" s="80"/>
      <c r="G41" s="80">
        <f t="shared" si="8"/>
        <v>0</v>
      </c>
    </row>
    <row r="42" spans="1:7" x14ac:dyDescent="0.25">
      <c r="A42" s="84" t="s">
        <v>318</v>
      </c>
      <c r="B42" s="80">
        <v>1630365</v>
      </c>
      <c r="C42" s="80">
        <v>109559.2</v>
      </c>
      <c r="D42" s="80">
        <v>1739924.2</v>
      </c>
      <c r="E42" s="80">
        <v>1739924.2</v>
      </c>
      <c r="F42" s="80">
        <v>1739924.2</v>
      </c>
      <c r="G42" s="80">
        <f t="shared" si="8"/>
        <v>0</v>
      </c>
    </row>
    <row r="43" spans="1:7" x14ac:dyDescent="0.25">
      <c r="A43" s="84" t="s">
        <v>319</v>
      </c>
      <c r="B43" s="80">
        <v>259862</v>
      </c>
      <c r="C43" s="80">
        <v>124765.38</v>
      </c>
      <c r="D43" s="80">
        <v>384627.38</v>
      </c>
      <c r="E43" s="80">
        <v>384318.4</v>
      </c>
      <c r="F43" s="80">
        <v>384318.4</v>
      </c>
      <c r="G43" s="80">
        <f t="shared" si="8"/>
        <v>308.97999999998137</v>
      </c>
    </row>
    <row r="44" spans="1:7" x14ac:dyDescent="0.25">
      <c r="A44" s="84" t="s">
        <v>320</v>
      </c>
      <c r="B44" s="80"/>
      <c r="C44" s="80"/>
      <c r="D44" s="80">
        <v>0</v>
      </c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/>
      <c r="C46" s="80"/>
      <c r="D46" s="80">
        <v>0</v>
      </c>
      <c r="E46" s="80"/>
      <c r="F46" s="80"/>
      <c r="G46" s="80">
        <f t="shared" si="8"/>
        <v>0</v>
      </c>
    </row>
    <row r="47" spans="1:7" x14ac:dyDescent="0.25">
      <c r="A47" s="84" t="s">
        <v>323</v>
      </c>
      <c r="B47" s="80"/>
      <c r="C47" s="80"/>
      <c r="D47" s="80">
        <v>0</v>
      </c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23357</v>
      </c>
      <c r="C48" s="80">
        <f t="shared" ref="C48:G48" si="9">SUM(C49:C57)</f>
        <v>241838.81</v>
      </c>
      <c r="D48" s="80">
        <f t="shared" si="9"/>
        <v>265195.81</v>
      </c>
      <c r="E48" s="80">
        <f t="shared" si="9"/>
        <v>251254.82</v>
      </c>
      <c r="F48" s="80">
        <f t="shared" si="9"/>
        <v>251254.82</v>
      </c>
      <c r="G48" s="80">
        <f t="shared" si="9"/>
        <v>13940.989999999998</v>
      </c>
    </row>
    <row r="49" spans="1:7" x14ac:dyDescent="0.25">
      <c r="A49" s="84" t="s">
        <v>325</v>
      </c>
      <c r="B49" s="80">
        <v>0</v>
      </c>
      <c r="C49" s="80">
        <v>45195.81</v>
      </c>
      <c r="D49" s="80">
        <v>45195.81</v>
      </c>
      <c r="E49" s="80">
        <v>44854.82</v>
      </c>
      <c r="F49" s="80">
        <v>44854.82</v>
      </c>
      <c r="G49" s="80">
        <f>D49-E49</f>
        <v>340.98999999999796</v>
      </c>
    </row>
    <row r="50" spans="1:7" x14ac:dyDescent="0.25">
      <c r="A50" s="84" t="s">
        <v>326</v>
      </c>
      <c r="B50" s="80">
        <v>12000</v>
      </c>
      <c r="C50" s="80">
        <v>-12000</v>
      </c>
      <c r="D50" s="80">
        <v>0</v>
      </c>
      <c r="E50" s="80">
        <v>0</v>
      </c>
      <c r="F50" s="80">
        <v>0</v>
      </c>
      <c r="G50" s="80">
        <f t="shared" ref="G50:G57" si="10">D50-E50</f>
        <v>0</v>
      </c>
    </row>
    <row r="51" spans="1:7" x14ac:dyDescent="0.25">
      <c r="A51" s="84" t="s">
        <v>327</v>
      </c>
      <c r="B51" s="80">
        <v>11357</v>
      </c>
      <c r="C51" s="80">
        <v>-11357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0</v>
      </c>
      <c r="C52" s="80">
        <v>220000</v>
      </c>
      <c r="D52" s="80">
        <v>220000</v>
      </c>
      <c r="E52" s="80">
        <v>206400</v>
      </c>
      <c r="F52" s="80">
        <v>206400</v>
      </c>
      <c r="G52" s="80">
        <f t="shared" si="10"/>
        <v>13600</v>
      </c>
    </row>
    <row r="53" spans="1:7" x14ac:dyDescent="0.25">
      <c r="A53" s="84" t="s">
        <v>329</v>
      </c>
      <c r="B53" s="80"/>
      <c r="C53" s="80"/>
      <c r="D53" s="80">
        <v>0</v>
      </c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/>
      <c r="C54" s="80"/>
      <c r="D54" s="80">
        <v>0</v>
      </c>
      <c r="E54" s="80"/>
      <c r="F54" s="80"/>
      <c r="G54" s="80">
        <f t="shared" si="10"/>
        <v>0</v>
      </c>
    </row>
    <row r="55" spans="1:7" x14ac:dyDescent="0.25">
      <c r="A55" s="84" t="s">
        <v>331</v>
      </c>
      <c r="B55" s="80"/>
      <c r="C55" s="80"/>
      <c r="D55" s="80">
        <v>0</v>
      </c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>
        <v>0</v>
      </c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/>
      <c r="C57" s="80"/>
      <c r="D57" s="80">
        <v>0</v>
      </c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11">SUM(C59:C61)</f>
        <v>527376.26</v>
      </c>
      <c r="D58" s="80">
        <f t="shared" si="11"/>
        <v>527376.26</v>
      </c>
      <c r="E58" s="80">
        <f t="shared" si="11"/>
        <v>0</v>
      </c>
      <c r="F58" s="80">
        <f t="shared" si="11"/>
        <v>0</v>
      </c>
      <c r="G58" s="80">
        <f t="shared" si="11"/>
        <v>527376.26</v>
      </c>
    </row>
    <row r="59" spans="1:7" x14ac:dyDescent="0.25">
      <c r="A59" s="84" t="s">
        <v>335</v>
      </c>
      <c r="B59" s="80"/>
      <c r="C59" s="80"/>
      <c r="D59" s="80">
        <v>0</v>
      </c>
      <c r="E59" s="80"/>
      <c r="F59" s="80"/>
      <c r="G59" s="80">
        <f>D59-E59</f>
        <v>0</v>
      </c>
    </row>
    <row r="60" spans="1:7" x14ac:dyDescent="0.25">
      <c r="A60" s="84" t="s">
        <v>336</v>
      </c>
      <c r="B60" s="80">
        <v>0</v>
      </c>
      <c r="C60" s="80">
        <v>527376.26</v>
      </c>
      <c r="D60" s="80">
        <v>527376.26</v>
      </c>
      <c r="E60" s="80">
        <v>0</v>
      </c>
      <c r="F60" s="80">
        <v>0</v>
      </c>
      <c r="G60" s="80">
        <f t="shared" ref="G60:G61" si="12">D60-E60</f>
        <v>527376.26</v>
      </c>
    </row>
    <row r="61" spans="1:7" x14ac:dyDescent="0.25">
      <c r="A61" s="84" t="s">
        <v>337</v>
      </c>
      <c r="B61" s="80"/>
      <c r="C61" s="80"/>
      <c r="D61" s="80">
        <v>0</v>
      </c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648864.47</v>
      </c>
      <c r="D62" s="80">
        <f t="shared" si="13"/>
        <v>648864.47</v>
      </c>
      <c r="E62" s="80">
        <f t="shared" si="13"/>
        <v>0</v>
      </c>
      <c r="F62" s="80">
        <f t="shared" si="13"/>
        <v>0</v>
      </c>
      <c r="G62" s="80">
        <f t="shared" si="13"/>
        <v>648864.47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>
        <v>648864.47</v>
      </c>
      <c r="D70" s="80">
        <v>648864.47</v>
      </c>
      <c r="E70" s="80">
        <v>0</v>
      </c>
      <c r="F70" s="80">
        <v>0</v>
      </c>
      <c r="G70" s="80">
        <f t="shared" si="14"/>
        <v>648864.47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/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/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0</v>
      </c>
      <c r="D84" s="79">
        <f t="shared" si="19"/>
        <v>0</v>
      </c>
      <c r="E84" s="79">
        <f t="shared" si="19"/>
        <v>0</v>
      </c>
      <c r="F84" s="79">
        <f t="shared" si="19"/>
        <v>0</v>
      </c>
      <c r="G84" s="79">
        <f t="shared" si="19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>
        <f>D94-E94</f>
        <v>0</v>
      </c>
    </row>
    <row r="95" spans="1:7" x14ac:dyDescent="0.25">
      <c r="A95" s="84" t="s">
        <v>296</v>
      </c>
      <c r="B95" s="80"/>
      <c r="C95" s="80"/>
      <c r="D95" s="80"/>
      <c r="E95" s="80"/>
      <c r="F95" s="80"/>
      <c r="G95" s="80">
        <f t="shared" ref="G95:G102" si="23">D95-E95</f>
        <v>0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/>
      <c r="C97" s="80"/>
      <c r="D97" s="80"/>
      <c r="E97" s="80"/>
      <c r="F97" s="80"/>
      <c r="G97" s="80">
        <f t="shared" si="23"/>
        <v>0</v>
      </c>
    </row>
    <row r="98" spans="1:7" x14ac:dyDescent="0.25">
      <c r="A98" s="42" t="s">
        <v>299</v>
      </c>
      <c r="B98" s="80"/>
      <c r="C98" s="80"/>
      <c r="D98" s="80"/>
      <c r="E98" s="80"/>
      <c r="F98" s="80"/>
      <c r="G98" s="80">
        <f t="shared" si="23"/>
        <v>0</v>
      </c>
    </row>
    <row r="99" spans="1:7" x14ac:dyDescent="0.25">
      <c r="A99" s="84" t="s">
        <v>300</v>
      </c>
      <c r="B99" s="80"/>
      <c r="C99" s="80"/>
      <c r="D99" s="80"/>
      <c r="E99" s="80"/>
      <c r="F99" s="80"/>
      <c r="G99" s="80">
        <f t="shared" si="23"/>
        <v>0</v>
      </c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>
        <f t="shared" si="23"/>
        <v>0</v>
      </c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>
        <f t="shared" si="23"/>
        <v>0</v>
      </c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>
        <f>D104-E104</f>
        <v>0</v>
      </c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>
        <f t="shared" ref="G105:G112" si="25">D105-E105</f>
        <v>0</v>
      </c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>
        <f t="shared" si="25"/>
        <v>0</v>
      </c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>
        <f t="shared" si="25"/>
        <v>0</v>
      </c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>
        <f t="shared" si="25"/>
        <v>0</v>
      </c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>
        <f t="shared" si="25"/>
        <v>0</v>
      </c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>
        <f t="shared" si="25"/>
        <v>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>
        <f>D114-E114</f>
        <v>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>
        <f t="shared" si="27"/>
        <v>0</v>
      </c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>
        <f t="shared" si="27"/>
        <v>0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>
        <f>D124-E124</f>
        <v>0</v>
      </c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>
        <f t="shared" ref="G125:G132" si="29">D125-E125</f>
        <v>0</v>
      </c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>
        <f t="shared" si="29"/>
        <v>0</v>
      </c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0">SUM(C134:C136)</f>
        <v>0</v>
      </c>
      <c r="D133" s="80">
        <f t="shared" si="30"/>
        <v>0</v>
      </c>
      <c r="E133" s="80">
        <f t="shared" si="30"/>
        <v>0</v>
      </c>
      <c r="F133" s="80">
        <f t="shared" si="30"/>
        <v>0</v>
      </c>
      <c r="G133" s="80">
        <f t="shared" si="30"/>
        <v>0</v>
      </c>
    </row>
    <row r="134" spans="1:7" x14ac:dyDescent="0.25">
      <c r="A134" s="84" t="s">
        <v>335</v>
      </c>
      <c r="B134" s="80"/>
      <c r="C134" s="80"/>
      <c r="D134" s="80"/>
      <c r="E134" s="80"/>
      <c r="F134" s="80"/>
      <c r="G134" s="80">
        <f>D134-E134</f>
        <v>0</v>
      </c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26311531.98</v>
      </c>
      <c r="C159" s="79">
        <f t="shared" ref="C159:G159" si="38">C9+C84</f>
        <v>1883337.4000000001</v>
      </c>
      <c r="D159" s="79">
        <f t="shared" si="38"/>
        <v>28194869.380000003</v>
      </c>
      <c r="E159" s="79">
        <f t="shared" si="38"/>
        <v>24383720.77</v>
      </c>
      <c r="F159" s="79">
        <f t="shared" si="38"/>
        <v>23296650.780000001</v>
      </c>
      <c r="G159" s="79">
        <f t="shared" si="38"/>
        <v>3811148.6100000003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26311531.98</v>
      </c>
      <c r="Q2" s="18">
        <f>'Formato 6 a)'!C9</f>
        <v>1883337.4000000001</v>
      </c>
      <c r="R2" s="18">
        <f>'Formato 6 a)'!D9</f>
        <v>28194869.380000003</v>
      </c>
      <c r="S2" s="18">
        <f>'Formato 6 a)'!E9</f>
        <v>24383720.77</v>
      </c>
      <c r="T2" s="18">
        <f>'Formato 6 a)'!F9</f>
        <v>23296650.780000001</v>
      </c>
      <c r="U2" s="18">
        <f>'Formato 6 a)'!G9</f>
        <v>3811148.6100000003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19227003.98</v>
      </c>
      <c r="Q3" s="18">
        <f>'Formato 6 a)'!C10</f>
        <v>0</v>
      </c>
      <c r="R3" s="18">
        <f>'Formato 6 a)'!D10</f>
        <v>19227003.98</v>
      </c>
      <c r="S3" s="18">
        <f>'Formato 6 a)'!E10</f>
        <v>18292672.32</v>
      </c>
      <c r="T3" s="18">
        <f>'Formato 6 a)'!F10</f>
        <v>17278701.59</v>
      </c>
      <c r="U3" s="18">
        <f>'Formato 6 a)'!G10</f>
        <v>934331.66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6069524.9800000004</v>
      </c>
      <c r="Q4" s="18">
        <f>'Formato 6 a)'!C11</f>
        <v>-933864.82</v>
      </c>
      <c r="R4" s="18">
        <f>'Formato 6 a)'!D11</f>
        <v>5135660.16</v>
      </c>
      <c r="S4" s="18">
        <f>'Formato 6 a)'!E11</f>
        <v>4803160.16</v>
      </c>
      <c r="T4" s="18">
        <f>'Formato 6 a)'!F11</f>
        <v>4803160.16</v>
      </c>
      <c r="U4" s="18">
        <f>'Formato 6 a)'!G11</f>
        <v>332500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1551612</v>
      </c>
      <c r="Q5" s="18">
        <f>'Formato 6 a)'!C12</f>
        <v>-283509.90999999997</v>
      </c>
      <c r="R5" s="18">
        <f>'Formato 6 a)'!D12</f>
        <v>1268102.0900000001</v>
      </c>
      <c r="S5" s="18">
        <f>'Formato 6 a)'!E12</f>
        <v>1268102.0900000001</v>
      </c>
      <c r="T5" s="18">
        <f>'Formato 6 a)'!F12</f>
        <v>1268102.0900000001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1711400</v>
      </c>
      <c r="Q6" s="18">
        <f>'Formato 6 a)'!C13</f>
        <v>1653240.42</v>
      </c>
      <c r="R6" s="18">
        <f>'Formato 6 a)'!D13</f>
        <v>3364640.42</v>
      </c>
      <c r="S6" s="18">
        <f>'Formato 6 a)'!E13</f>
        <v>3364640.42</v>
      </c>
      <c r="T6" s="18">
        <f>'Formato 6 a)'!F13</f>
        <v>2537650.27</v>
      </c>
      <c r="U6" s="18">
        <f>'Formato 6 a)'!G13</f>
        <v>0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3000811</v>
      </c>
      <c r="Q7" s="18">
        <f>'Formato 6 a)'!C14</f>
        <v>-786202.17</v>
      </c>
      <c r="R7" s="18">
        <f>'Formato 6 a)'!D14</f>
        <v>2214608.83</v>
      </c>
      <c r="S7" s="18">
        <f>'Formato 6 a)'!E14</f>
        <v>2214608.83</v>
      </c>
      <c r="T7" s="18">
        <f>'Formato 6 a)'!F14</f>
        <v>2214608.83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6543630</v>
      </c>
      <c r="Q8" s="18">
        <f>'Formato 6 a)'!C15</f>
        <v>98530.82</v>
      </c>
      <c r="R8" s="18">
        <f>'Formato 6 a)'!D15</f>
        <v>6642160.8200000003</v>
      </c>
      <c r="S8" s="18">
        <f>'Formato 6 a)'!E15</f>
        <v>6642160.8200000003</v>
      </c>
      <c r="T8" s="18">
        <f>'Formato 6 a)'!F15</f>
        <v>6455180.2400000002</v>
      </c>
      <c r="U8" s="18">
        <f>'Formato 6 a)'!G15</f>
        <v>0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350026</v>
      </c>
      <c r="Q9" s="18">
        <f>'Formato 6 a)'!C16</f>
        <v>251805.66</v>
      </c>
      <c r="R9" s="18">
        <f>'Formato 6 a)'!D16</f>
        <v>601831.66</v>
      </c>
      <c r="S9" s="18">
        <f>'Formato 6 a)'!E16</f>
        <v>0</v>
      </c>
      <c r="T9" s="18">
        <f>'Formato 6 a)'!F16</f>
        <v>0</v>
      </c>
      <c r="U9" s="18">
        <f>'Formato 6 a)'!G16</f>
        <v>601831.66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2351476</v>
      </c>
      <c r="Q11" s="18">
        <f>'Formato 6 a)'!C18</f>
        <v>-207041.62999999998</v>
      </c>
      <c r="R11" s="18">
        <f>'Formato 6 a)'!D18</f>
        <v>2144434.37</v>
      </c>
      <c r="S11" s="18">
        <f>'Formato 6 a)'!E18</f>
        <v>1590754.4</v>
      </c>
      <c r="T11" s="18">
        <f>'Formato 6 a)'!F18</f>
        <v>1578123.23</v>
      </c>
      <c r="U11" s="18">
        <f>'Formato 6 a)'!G18</f>
        <v>553679.97000000009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416799</v>
      </c>
      <c r="Q12" s="18">
        <f>'Formato 6 a)'!C19</f>
        <v>15866.08</v>
      </c>
      <c r="R12" s="18">
        <f>'Formato 6 a)'!D19</f>
        <v>432665.08</v>
      </c>
      <c r="S12" s="18">
        <f>'Formato 6 a)'!E19</f>
        <v>340211.84</v>
      </c>
      <c r="T12" s="18">
        <f>'Formato 6 a)'!F19</f>
        <v>340211.84</v>
      </c>
      <c r="U12" s="18">
        <f>'Formato 6 a)'!G19</f>
        <v>92453.239999999991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394706</v>
      </c>
      <c r="Q13" s="18">
        <f>'Formato 6 a)'!C20</f>
        <v>-286111.37</v>
      </c>
      <c r="R13" s="18">
        <f>'Formato 6 a)'!D20</f>
        <v>108594.63</v>
      </c>
      <c r="S13" s="18">
        <f>'Formato 6 a)'!E20</f>
        <v>107706.31</v>
      </c>
      <c r="T13" s="18">
        <f>'Formato 6 a)'!F20</f>
        <v>107706.31</v>
      </c>
      <c r="U13" s="18">
        <f>'Formato 6 a)'!G20</f>
        <v>888.32000000000698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400000</v>
      </c>
      <c r="Q14" s="18">
        <f>'Formato 6 a)'!C21</f>
        <v>91347</v>
      </c>
      <c r="R14" s="18">
        <f>'Formato 6 a)'!D21</f>
        <v>491347</v>
      </c>
      <c r="S14" s="18">
        <f>'Formato 6 a)'!E21</f>
        <v>465419.84</v>
      </c>
      <c r="T14" s="18">
        <f>'Formato 6 a)'!F21</f>
        <v>465419.84</v>
      </c>
      <c r="U14" s="18">
        <f>'Formato 6 a)'!G21</f>
        <v>25927.159999999974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54000</v>
      </c>
      <c r="Q15" s="18">
        <f>'Formato 6 a)'!C22</f>
        <v>34977.550000000003</v>
      </c>
      <c r="R15" s="18">
        <f>'Formato 6 a)'!D22</f>
        <v>88977.55</v>
      </c>
      <c r="S15" s="18">
        <f>'Formato 6 a)'!E22</f>
        <v>70694.81</v>
      </c>
      <c r="T15" s="18">
        <f>'Formato 6 a)'!F22</f>
        <v>70694.81</v>
      </c>
      <c r="U15" s="18">
        <f>'Formato 6 a)'!G22</f>
        <v>18282.740000000005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20748</v>
      </c>
      <c r="Q16" s="18">
        <f>'Formato 6 a)'!C23</f>
        <v>6690</v>
      </c>
      <c r="R16" s="18">
        <f>'Formato 6 a)'!D23</f>
        <v>27438</v>
      </c>
      <c r="S16" s="18">
        <f>'Formato 6 a)'!E23</f>
        <v>24379.61</v>
      </c>
      <c r="T16" s="18">
        <f>'Formato 6 a)'!F23</f>
        <v>24379.61</v>
      </c>
      <c r="U16" s="18">
        <f>'Formato 6 a)'!G23</f>
        <v>3058.3899999999994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804100</v>
      </c>
      <c r="Q17" s="18">
        <f>'Formato 6 a)'!C24</f>
        <v>-60895.839999999997</v>
      </c>
      <c r="R17" s="18">
        <f>'Formato 6 a)'!D24</f>
        <v>743204.16</v>
      </c>
      <c r="S17" s="18">
        <f>'Formato 6 a)'!E24</f>
        <v>543125.81999999995</v>
      </c>
      <c r="T17" s="18">
        <f>'Formato 6 a)'!F24</f>
        <v>530494.65</v>
      </c>
      <c r="U17" s="18">
        <f>'Formato 6 a)'!G24</f>
        <v>200078.34000000008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200000</v>
      </c>
      <c r="Q18" s="18">
        <f>'Formato 6 a)'!C25</f>
        <v>-6299.03</v>
      </c>
      <c r="R18" s="18">
        <f>'Formato 6 a)'!D25</f>
        <v>193700.97</v>
      </c>
      <c r="S18" s="18">
        <f>'Formato 6 a)'!E25</f>
        <v>170</v>
      </c>
      <c r="T18" s="18">
        <f>'Formato 6 a)'!F25</f>
        <v>170</v>
      </c>
      <c r="U18" s="18">
        <f>'Formato 6 a)'!G25</f>
        <v>193530.97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61123</v>
      </c>
      <c r="Q20" s="18">
        <f>'Formato 6 a)'!C27</f>
        <v>-2616.02</v>
      </c>
      <c r="R20" s="18">
        <f>'Formato 6 a)'!D27</f>
        <v>58506.98</v>
      </c>
      <c r="S20" s="18">
        <f>'Formato 6 a)'!E27</f>
        <v>39046.17</v>
      </c>
      <c r="T20" s="18">
        <f>'Formato 6 a)'!F27</f>
        <v>39046.17</v>
      </c>
      <c r="U20" s="18">
        <f>'Formato 6 a)'!G27</f>
        <v>19460.810000000005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2819468</v>
      </c>
      <c r="Q21" s="18">
        <f>'Formato 6 a)'!C28</f>
        <v>437974.91000000003</v>
      </c>
      <c r="R21" s="18">
        <f>'Formato 6 a)'!D28</f>
        <v>3257442.9100000006</v>
      </c>
      <c r="S21" s="18">
        <f>'Formato 6 a)'!E28</f>
        <v>2124796.6300000004</v>
      </c>
      <c r="T21" s="18">
        <f>'Formato 6 a)'!F28</f>
        <v>2064328.5400000003</v>
      </c>
      <c r="U21" s="18">
        <f>'Formato 6 a)'!G28</f>
        <v>1132646.2800000003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927981</v>
      </c>
      <c r="Q22" s="18">
        <f>'Formato 6 a)'!C29</f>
        <v>411668.92</v>
      </c>
      <c r="R22" s="18">
        <f>'Formato 6 a)'!D29</f>
        <v>1339649.92</v>
      </c>
      <c r="S22" s="18">
        <f>'Formato 6 a)'!E29</f>
        <v>669375.72</v>
      </c>
      <c r="T22" s="18">
        <f>'Formato 6 a)'!F29</f>
        <v>664417.72</v>
      </c>
      <c r="U22" s="18">
        <f>'Formato 6 a)'!G29</f>
        <v>670274.19999999995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27000</v>
      </c>
      <c r="Q23" s="18">
        <f>'Formato 6 a)'!C30</f>
        <v>6500</v>
      </c>
      <c r="R23" s="18">
        <f>'Formato 6 a)'!D30</f>
        <v>33500</v>
      </c>
      <c r="S23" s="18">
        <f>'Formato 6 a)'!E30</f>
        <v>19724.32</v>
      </c>
      <c r="T23" s="18">
        <f>'Formato 6 a)'!F30</f>
        <v>19724.32</v>
      </c>
      <c r="U23" s="18">
        <f>'Formato 6 a)'!G30</f>
        <v>13775.68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394000</v>
      </c>
      <c r="Q24" s="18">
        <f>'Formato 6 a)'!C31</f>
        <v>-135860.4</v>
      </c>
      <c r="R24" s="18">
        <f>'Formato 6 a)'!D31</f>
        <v>258139.6</v>
      </c>
      <c r="S24" s="18">
        <f>'Formato 6 a)'!E31</f>
        <v>55647.42</v>
      </c>
      <c r="T24" s="18">
        <f>'Formato 6 a)'!F31</f>
        <v>55647.42</v>
      </c>
      <c r="U24" s="18">
        <f>'Formato 6 a)'!G31</f>
        <v>202492.18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189500</v>
      </c>
      <c r="Q25" s="18">
        <f>'Formato 6 a)'!C32</f>
        <v>5000</v>
      </c>
      <c r="R25" s="18">
        <f>'Formato 6 a)'!D32</f>
        <v>194500</v>
      </c>
      <c r="S25" s="18">
        <f>'Formato 6 a)'!E32</f>
        <v>71652.5</v>
      </c>
      <c r="T25" s="18">
        <f>'Formato 6 a)'!F32</f>
        <v>71652.5</v>
      </c>
      <c r="U25" s="18">
        <f>'Formato 6 a)'!G32</f>
        <v>122847.5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817729</v>
      </c>
      <c r="Q26" s="18">
        <f>'Formato 6 a)'!C33</f>
        <v>124072.3</v>
      </c>
      <c r="R26" s="18">
        <f>'Formato 6 a)'!D33</f>
        <v>941801.3</v>
      </c>
      <c r="S26" s="18">
        <f>'Formato 6 a)'!E33</f>
        <v>898327.41</v>
      </c>
      <c r="T26" s="18">
        <f>'Formato 6 a)'!F33</f>
        <v>898327.41</v>
      </c>
      <c r="U26" s="18">
        <f>'Formato 6 a)'!G33</f>
        <v>43473.890000000014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65000</v>
      </c>
      <c r="Q27" s="18">
        <f>'Formato 6 a)'!C34</f>
        <v>-24549</v>
      </c>
      <c r="R27" s="18">
        <f>'Formato 6 a)'!D34</f>
        <v>40451</v>
      </c>
      <c r="S27" s="18">
        <f>'Formato 6 a)'!E34</f>
        <v>9512</v>
      </c>
      <c r="T27" s="18">
        <f>'Formato 6 a)'!F34</f>
        <v>9512</v>
      </c>
      <c r="U27" s="18">
        <f>'Formato 6 a)'!G34</f>
        <v>30939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48000</v>
      </c>
      <c r="Q28" s="18">
        <f>'Formato 6 a)'!C35</f>
        <v>3524.2</v>
      </c>
      <c r="R28" s="18">
        <f>'Formato 6 a)'!D35</f>
        <v>51524.2</v>
      </c>
      <c r="S28" s="18">
        <f>'Formato 6 a)'!E35</f>
        <v>34400.6</v>
      </c>
      <c r="T28" s="18">
        <f>'Formato 6 a)'!F35</f>
        <v>34400.6</v>
      </c>
      <c r="U28" s="18">
        <f>'Formato 6 a)'!G35</f>
        <v>17123.599999999999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100000</v>
      </c>
      <c r="Q29" s="18">
        <f>'Formato 6 a)'!C36</f>
        <v>0</v>
      </c>
      <c r="R29" s="18">
        <f>'Formato 6 a)'!D36</f>
        <v>100000</v>
      </c>
      <c r="S29" s="18">
        <f>'Formato 6 a)'!E36</f>
        <v>82399.72</v>
      </c>
      <c r="T29" s="18">
        <f>'Formato 6 a)'!F36</f>
        <v>82399.72</v>
      </c>
      <c r="U29" s="18">
        <f>'Formato 6 a)'!G36</f>
        <v>17600.28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250258</v>
      </c>
      <c r="Q30" s="18">
        <f>'Formato 6 a)'!C37</f>
        <v>47618.89</v>
      </c>
      <c r="R30" s="18">
        <f>'Formato 6 a)'!D37</f>
        <v>297876.89</v>
      </c>
      <c r="S30" s="18">
        <f>'Formato 6 a)'!E37</f>
        <v>283756.94</v>
      </c>
      <c r="T30" s="18">
        <f>'Formato 6 a)'!F37</f>
        <v>228246.85</v>
      </c>
      <c r="U30" s="18">
        <f>'Formato 6 a)'!G37</f>
        <v>14119.950000000012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1890227</v>
      </c>
      <c r="Q31" s="18">
        <f>'Formato 6 a)'!C38</f>
        <v>234324.58000000002</v>
      </c>
      <c r="R31" s="18">
        <f>'Formato 6 a)'!D38</f>
        <v>2124551.58</v>
      </c>
      <c r="S31" s="18">
        <f>'Formato 6 a)'!E38</f>
        <v>2124242.6</v>
      </c>
      <c r="T31" s="18">
        <f>'Formato 6 a)'!F38</f>
        <v>2124242.6</v>
      </c>
      <c r="U31" s="18">
        <f>'Formato 6 a)'!G38</f>
        <v>308.97999999998137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1630365</v>
      </c>
      <c r="Q35" s="18">
        <f>'Formato 6 a)'!C42</f>
        <v>109559.2</v>
      </c>
      <c r="R35" s="18">
        <f>'Formato 6 a)'!D42</f>
        <v>1739924.2</v>
      </c>
      <c r="S35" s="18">
        <f>'Formato 6 a)'!E42</f>
        <v>1739924.2</v>
      </c>
      <c r="T35" s="18">
        <f>'Formato 6 a)'!F42</f>
        <v>1739924.2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259862</v>
      </c>
      <c r="Q36" s="18">
        <f>'Formato 6 a)'!C43</f>
        <v>124765.38</v>
      </c>
      <c r="R36" s="18">
        <f>'Formato 6 a)'!D43</f>
        <v>384627.38</v>
      </c>
      <c r="S36" s="18">
        <f>'Formato 6 a)'!E43</f>
        <v>384318.4</v>
      </c>
      <c r="T36" s="18">
        <f>'Formato 6 a)'!F43</f>
        <v>384318.4</v>
      </c>
      <c r="U36" s="18">
        <f>'Formato 6 a)'!G43</f>
        <v>308.97999999998137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23357</v>
      </c>
      <c r="Q41" s="18">
        <f>'Formato 6 a)'!C48</f>
        <v>241838.81</v>
      </c>
      <c r="R41" s="18">
        <f>'Formato 6 a)'!D48</f>
        <v>265195.81</v>
      </c>
      <c r="S41" s="18">
        <f>'Formato 6 a)'!E48</f>
        <v>251254.82</v>
      </c>
      <c r="T41" s="18">
        <f>'Formato 6 a)'!F48</f>
        <v>251254.82</v>
      </c>
      <c r="U41" s="18">
        <f>'Formato 6 a)'!G48</f>
        <v>13940.989999999998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45195.81</v>
      </c>
      <c r="R42" s="18">
        <f>'Formato 6 a)'!D49</f>
        <v>45195.81</v>
      </c>
      <c r="S42" s="18">
        <f>'Formato 6 a)'!E49</f>
        <v>44854.82</v>
      </c>
      <c r="T42" s="18">
        <f>'Formato 6 a)'!F49</f>
        <v>44854.82</v>
      </c>
      <c r="U42" s="18">
        <f>'Formato 6 a)'!G49</f>
        <v>340.98999999999796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12000</v>
      </c>
      <c r="Q43" s="18">
        <f>'Formato 6 a)'!C50</f>
        <v>-12000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11357</v>
      </c>
      <c r="Q44" s="18">
        <f>'Formato 6 a)'!C51</f>
        <v>-11357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220000</v>
      </c>
      <c r="R45" s="18">
        <f>'Formato 6 a)'!D52</f>
        <v>220000</v>
      </c>
      <c r="S45" s="18">
        <f>'Formato 6 a)'!E52</f>
        <v>206400</v>
      </c>
      <c r="T45" s="18">
        <f>'Formato 6 a)'!F52</f>
        <v>206400</v>
      </c>
      <c r="U45" s="18">
        <f>'Formato 6 a)'!G52</f>
        <v>13600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527376.26</v>
      </c>
      <c r="R51" s="18">
        <f>'Formato 6 a)'!D58</f>
        <v>527376.26</v>
      </c>
      <c r="S51" s="18">
        <f>'Formato 6 a)'!E58</f>
        <v>0</v>
      </c>
      <c r="T51" s="18">
        <f>'Formato 6 a)'!F58</f>
        <v>0</v>
      </c>
      <c r="U51" s="18">
        <f>'Formato 6 a)'!G58</f>
        <v>527376.26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527376.26</v>
      </c>
      <c r="R53" s="18">
        <f>'Formato 6 a)'!D60</f>
        <v>527376.26</v>
      </c>
      <c r="S53" s="18">
        <f>'Formato 6 a)'!E60</f>
        <v>0</v>
      </c>
      <c r="T53" s="18">
        <f>'Formato 6 a)'!F60</f>
        <v>0</v>
      </c>
      <c r="U53" s="18">
        <f>'Formato 6 a)'!G60</f>
        <v>527376.26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648864.47</v>
      </c>
      <c r="R55" s="18">
        <f>'Formato 6 a)'!D62</f>
        <v>648864.47</v>
      </c>
      <c r="S55" s="18">
        <f>'Formato 6 a)'!E62</f>
        <v>0</v>
      </c>
      <c r="T55" s="18">
        <f>'Formato 6 a)'!F62</f>
        <v>0</v>
      </c>
      <c r="U55" s="18">
        <f>'Formato 6 a)'!G62</f>
        <v>648864.47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648864.47</v>
      </c>
      <c r="R63" s="18">
        <f>'Formato 6 a)'!D70</f>
        <v>648864.47</v>
      </c>
      <c r="S63" s="18">
        <f>'Formato 6 a)'!E70</f>
        <v>0</v>
      </c>
      <c r="T63" s="18">
        <f>'Formato 6 a)'!F70</f>
        <v>0</v>
      </c>
      <c r="U63" s="18">
        <f>'Formato 6 a)'!G70</f>
        <v>648864.47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26311531.98</v>
      </c>
      <c r="Q150">
        <f>'Formato 6 a)'!C159</f>
        <v>1883337.4000000001</v>
      </c>
      <c r="R150">
        <f>'Formato 6 a)'!D159</f>
        <v>28194869.380000003</v>
      </c>
      <c r="S150">
        <f>'Formato 6 a)'!E159</f>
        <v>24383720.77</v>
      </c>
      <c r="T150">
        <f>'Formato 6 a)'!F159</f>
        <v>23296650.780000001</v>
      </c>
      <c r="U150">
        <f>'Formato 6 a)'!G159</f>
        <v>3811148.6100000003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>
    <pageSetUpPr fitToPage="1"/>
  </sheetPr>
  <dimension ref="A1:G31"/>
  <sheetViews>
    <sheetView showGridLines="0" zoomScale="90" zoomScaleNormal="90" workbookViewId="0">
      <selection activeCell="B10" sqref="B10:F11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7" t="s">
        <v>3290</v>
      </c>
      <c r="B1" s="177"/>
      <c r="C1" s="177"/>
      <c r="D1" s="177"/>
      <c r="E1" s="177"/>
      <c r="F1" s="177"/>
      <c r="G1" s="177"/>
    </row>
    <row r="2" spans="1:7" ht="14.25" x14ac:dyDescent="0.45">
      <c r="A2" s="158" t="str">
        <f>ENTE_PUBLICO_A</f>
        <v>Sistema para el Desarrollo Integral de la Familia de Guanajuato, Gto., Gobierno del Estado de Guanajuato (a)</v>
      </c>
      <c r="B2" s="159"/>
      <c r="C2" s="159"/>
      <c r="D2" s="159"/>
      <c r="E2" s="159"/>
      <c r="F2" s="159"/>
      <c r="G2" s="160"/>
    </row>
    <row r="3" spans="1:7" x14ac:dyDescent="0.25">
      <c r="A3" s="161" t="s">
        <v>277</v>
      </c>
      <c r="B3" s="162"/>
      <c r="C3" s="162"/>
      <c r="D3" s="162"/>
      <c r="E3" s="162"/>
      <c r="F3" s="162"/>
      <c r="G3" s="163"/>
    </row>
    <row r="4" spans="1:7" x14ac:dyDescent="0.25">
      <c r="A4" s="161" t="s">
        <v>431</v>
      </c>
      <c r="B4" s="162"/>
      <c r="C4" s="162"/>
      <c r="D4" s="162"/>
      <c r="E4" s="162"/>
      <c r="F4" s="162"/>
      <c r="G4" s="163"/>
    </row>
    <row r="5" spans="1:7" ht="14.25" x14ac:dyDescent="0.45">
      <c r="A5" s="164" t="str">
        <f>TRIMESTRE</f>
        <v>Del 1 de enero al 31 de diciembre de 2021 (b)</v>
      </c>
      <c r="B5" s="165"/>
      <c r="C5" s="165"/>
      <c r="D5" s="165"/>
      <c r="E5" s="165"/>
      <c r="F5" s="165"/>
      <c r="G5" s="166"/>
    </row>
    <row r="6" spans="1:7" ht="14.25" x14ac:dyDescent="0.45">
      <c r="A6" s="167" t="s">
        <v>118</v>
      </c>
      <c r="B6" s="168"/>
      <c r="C6" s="168"/>
      <c r="D6" s="168"/>
      <c r="E6" s="168"/>
      <c r="F6" s="168"/>
      <c r="G6" s="169"/>
    </row>
    <row r="7" spans="1:7" x14ac:dyDescent="0.25">
      <c r="A7" s="173" t="s">
        <v>0</v>
      </c>
      <c r="B7" s="175" t="s">
        <v>279</v>
      </c>
      <c r="C7" s="175"/>
      <c r="D7" s="175"/>
      <c r="E7" s="175"/>
      <c r="F7" s="175"/>
      <c r="G7" s="179" t="s">
        <v>280</v>
      </c>
    </row>
    <row r="8" spans="1:7" ht="30" x14ac:dyDescent="0.25">
      <c r="A8" s="174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8"/>
    </row>
    <row r="9" spans="1:7" ht="14.25" x14ac:dyDescent="0.45">
      <c r="A9" s="52" t="s">
        <v>440</v>
      </c>
      <c r="B9" s="59">
        <f>SUM(B10:GASTO_NE_FIN_01)</f>
        <v>26311531.98</v>
      </c>
      <c r="C9" s="59">
        <f>SUM(C10:GASTO_NE_FIN_02)</f>
        <v>1883337.4</v>
      </c>
      <c r="D9" s="59">
        <f>SUM(D10:GASTO_NE_FIN_03)</f>
        <v>28194869.379999999</v>
      </c>
      <c r="E9" s="59">
        <f>SUM(E10:GASTO_NE_FIN_04)</f>
        <v>24383720.77</v>
      </c>
      <c r="F9" s="59">
        <f>SUM(F10:GASTO_NE_FIN_05)</f>
        <v>23296650.780000001</v>
      </c>
      <c r="G9" s="59">
        <f>SUM(G10:GASTO_NE_FIN_06)</f>
        <v>3811148.6100000008</v>
      </c>
    </row>
    <row r="10" spans="1:7" s="24" customFormat="1" x14ac:dyDescent="0.25">
      <c r="A10" s="144">
        <v>3112</v>
      </c>
      <c r="B10" s="60">
        <v>26311531.98</v>
      </c>
      <c r="C10" s="60">
        <v>0</v>
      </c>
      <c r="D10" s="60">
        <v>26311531.98</v>
      </c>
      <c r="E10" s="60">
        <v>24383720.77</v>
      </c>
      <c r="F10" s="60">
        <v>23296650.780000001</v>
      </c>
      <c r="G10" s="77">
        <f>D10-E10</f>
        <v>1927811.2100000009</v>
      </c>
    </row>
    <row r="11" spans="1:7" s="24" customFormat="1" x14ac:dyDescent="0.25">
      <c r="A11" s="144">
        <v>3112</v>
      </c>
      <c r="B11" s="60">
        <v>0</v>
      </c>
      <c r="C11" s="60">
        <v>1883337.4</v>
      </c>
      <c r="D11" s="60">
        <v>1883337.4</v>
      </c>
      <c r="E11" s="60">
        <v>0</v>
      </c>
      <c r="F11" s="60">
        <v>0</v>
      </c>
      <c r="G11" s="77">
        <f t="shared" ref="G11:G17" si="0">D11-E11</f>
        <v>1883337.4</v>
      </c>
    </row>
    <row r="12" spans="1:7" s="24" customFormat="1" ht="14.25" x14ac:dyDescent="0.4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/>
      <c r="C20" s="60"/>
      <c r="D20" s="60"/>
      <c r="E20" s="60"/>
      <c r="F20" s="60"/>
      <c r="G20" s="60">
        <f>D20-E20</f>
        <v>0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26311531.98</v>
      </c>
      <c r="C29" s="61">
        <f>GASTO_NE_T2+GASTO_E_T2</f>
        <v>1883337.4</v>
      </c>
      <c r="D29" s="61">
        <f>GASTO_NE_T3+GASTO_E_T3</f>
        <v>28194869.379999999</v>
      </c>
      <c r="E29" s="61">
        <f>GASTO_NE_T4+GASTO_E_T4</f>
        <v>24383720.77</v>
      </c>
      <c r="F29" s="61">
        <f>GASTO_NE_T5+GASTO_E_T5</f>
        <v>23296650.780000001</v>
      </c>
      <c r="G29" s="61">
        <f>GASTO_NE_T6+GASTO_E_T6</f>
        <v>3811148.6100000008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26311531.98</v>
      </c>
      <c r="Q2" s="18">
        <f>GASTO_NE_T2</f>
        <v>1883337.4</v>
      </c>
      <c r="R2" s="18">
        <f>GASTO_NE_T3</f>
        <v>28194869.379999999</v>
      </c>
      <c r="S2" s="18">
        <f>GASTO_NE_T4</f>
        <v>24383720.77</v>
      </c>
      <c r="T2" s="18">
        <f>GASTO_NE_T5</f>
        <v>23296650.780000001</v>
      </c>
      <c r="U2" s="18">
        <f>GASTO_NE_T6</f>
        <v>3811148.6100000008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26311531.98</v>
      </c>
      <c r="Q4" s="18">
        <f>TOTAL_E_T2</f>
        <v>1883337.4</v>
      </c>
      <c r="R4" s="18">
        <f>TOTAL_E_T3</f>
        <v>28194869.379999999</v>
      </c>
      <c r="S4" s="18">
        <f>TOTAL_E_T4</f>
        <v>24383720.77</v>
      </c>
      <c r="T4" s="18">
        <f>TOTAL_E_T5</f>
        <v>23296650.780000001</v>
      </c>
      <c r="U4" s="18">
        <f>TOTAL_E_T6</f>
        <v>3811148.6100000008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>
    <pageSetUpPr fitToPage="1"/>
  </sheetPr>
  <dimension ref="A1:XFC78"/>
  <sheetViews>
    <sheetView showGridLines="0" topLeftCell="A22" zoomScale="90" zoomScaleNormal="90" workbookViewId="0">
      <selection activeCell="B72" sqref="B72:F75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3" t="s">
        <v>3289</v>
      </c>
      <c r="B1" s="184"/>
      <c r="C1" s="184"/>
      <c r="D1" s="184"/>
      <c r="E1" s="184"/>
      <c r="F1" s="184"/>
      <c r="G1" s="184"/>
    </row>
    <row r="2" spans="1:7" ht="14.25" x14ac:dyDescent="0.45">
      <c r="A2" s="158" t="str">
        <f>ENTE_PUBLICO_A</f>
        <v>Sistema para el Desarrollo Integral de la Familia de Guanajuato, Gto., Gobierno del Estado de Guanajuato (a)</v>
      </c>
      <c r="B2" s="159"/>
      <c r="C2" s="159"/>
      <c r="D2" s="159"/>
      <c r="E2" s="159"/>
      <c r="F2" s="159"/>
      <c r="G2" s="160"/>
    </row>
    <row r="3" spans="1:7" x14ac:dyDescent="0.25">
      <c r="A3" s="161" t="s">
        <v>396</v>
      </c>
      <c r="B3" s="162"/>
      <c r="C3" s="162"/>
      <c r="D3" s="162"/>
      <c r="E3" s="162"/>
      <c r="F3" s="162"/>
      <c r="G3" s="163"/>
    </row>
    <row r="4" spans="1:7" x14ac:dyDescent="0.25">
      <c r="A4" s="161" t="s">
        <v>397</v>
      </c>
      <c r="B4" s="162"/>
      <c r="C4" s="162"/>
      <c r="D4" s="162"/>
      <c r="E4" s="162"/>
      <c r="F4" s="162"/>
      <c r="G4" s="163"/>
    </row>
    <row r="5" spans="1:7" ht="14.25" x14ac:dyDescent="0.45">
      <c r="A5" s="164" t="str">
        <f>TRIMESTRE</f>
        <v>Del 1 de enero al 31 de diciembre de 2021 (b)</v>
      </c>
      <c r="B5" s="165"/>
      <c r="C5" s="165"/>
      <c r="D5" s="165"/>
      <c r="E5" s="165"/>
      <c r="F5" s="165"/>
      <c r="G5" s="166"/>
    </row>
    <row r="6" spans="1:7" ht="14.25" x14ac:dyDescent="0.45">
      <c r="A6" s="167" t="s">
        <v>118</v>
      </c>
      <c r="B6" s="168"/>
      <c r="C6" s="168"/>
      <c r="D6" s="168"/>
      <c r="E6" s="168"/>
      <c r="F6" s="168"/>
      <c r="G6" s="169"/>
    </row>
    <row r="7" spans="1:7" x14ac:dyDescent="0.25">
      <c r="A7" s="162" t="s">
        <v>0</v>
      </c>
      <c r="B7" s="167" t="s">
        <v>279</v>
      </c>
      <c r="C7" s="168"/>
      <c r="D7" s="168"/>
      <c r="E7" s="168"/>
      <c r="F7" s="169"/>
      <c r="G7" s="179" t="s">
        <v>3286</v>
      </c>
    </row>
    <row r="8" spans="1:7" ht="30.75" customHeight="1" x14ac:dyDescent="0.25">
      <c r="A8" s="162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8"/>
    </row>
    <row r="9" spans="1:7" ht="14.25" x14ac:dyDescent="0.45">
      <c r="A9" s="52" t="s">
        <v>363</v>
      </c>
      <c r="B9" s="70">
        <f>SUM(B10,B19,B27,B37)</f>
        <v>26311531.98</v>
      </c>
      <c r="C9" s="70">
        <f t="shared" ref="C9:G9" si="0">SUM(C10,C19,C27,C37)</f>
        <v>1883337.4</v>
      </c>
      <c r="D9" s="70">
        <f t="shared" si="0"/>
        <v>28194869.379999999</v>
      </c>
      <c r="E9" s="70">
        <f t="shared" si="0"/>
        <v>24383720.77</v>
      </c>
      <c r="F9" s="70">
        <f t="shared" si="0"/>
        <v>23296650.780000001</v>
      </c>
      <c r="G9" s="70">
        <f t="shared" si="0"/>
        <v>3811148.61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ht="14.25" x14ac:dyDescent="0.45">
      <c r="A12" s="63" t="s">
        <v>366</v>
      </c>
      <c r="B12" s="72"/>
      <c r="C12" s="72"/>
      <c r="D12" s="72"/>
      <c r="E12" s="72"/>
      <c r="F12" s="72"/>
      <c r="G12" s="72">
        <f t="shared" ref="G12:G18" si="2">D12-E12</f>
        <v>0</v>
      </c>
    </row>
    <row r="13" spans="1:7" x14ac:dyDescent="0.25">
      <c r="A13" s="63" t="s">
        <v>367</v>
      </c>
      <c r="B13" s="72"/>
      <c r="C13" s="72"/>
      <c r="D13" s="72"/>
      <c r="E13" s="72"/>
      <c r="F13" s="72"/>
      <c r="G13" s="72">
        <f t="shared" si="2"/>
        <v>0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/>
      <c r="C15" s="72"/>
      <c r="D15" s="72"/>
      <c r="E15" s="72"/>
      <c r="F15" s="72"/>
      <c r="G15" s="72">
        <f t="shared" si="2"/>
        <v>0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ht="14.25" x14ac:dyDescent="0.45">
      <c r="A18" s="63" t="s">
        <v>372</v>
      </c>
      <c r="B18" s="72"/>
      <c r="C18" s="72"/>
      <c r="D18" s="72"/>
      <c r="E18" s="72"/>
      <c r="F18" s="72"/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26311531.98</v>
      </c>
      <c r="C19" s="71">
        <f t="shared" ref="C19:F19" si="3">SUM(C20:C26)</f>
        <v>1883337.4</v>
      </c>
      <c r="D19" s="71">
        <f t="shared" si="3"/>
        <v>28194869.379999999</v>
      </c>
      <c r="E19" s="71">
        <f t="shared" si="3"/>
        <v>24383720.77</v>
      </c>
      <c r="F19" s="71">
        <f t="shared" si="3"/>
        <v>23296650.780000001</v>
      </c>
      <c r="G19" s="71">
        <f>SUM(G20:G26)</f>
        <v>3811148.61</v>
      </c>
    </row>
    <row r="20" spans="1:7" x14ac:dyDescent="0.25">
      <c r="A20" s="63" t="s">
        <v>374</v>
      </c>
      <c r="B20" s="71"/>
      <c r="C20" s="71"/>
      <c r="D20" s="71"/>
      <c r="E20" s="71"/>
      <c r="F20" s="71"/>
      <c r="G20" s="72">
        <f>D20-E20</f>
        <v>0</v>
      </c>
    </row>
    <row r="21" spans="1:7" x14ac:dyDescent="0.25">
      <c r="A21" s="63" t="s">
        <v>375</v>
      </c>
      <c r="B21" s="71">
        <v>1068650</v>
      </c>
      <c r="C21" s="71">
        <v>-50245.03</v>
      </c>
      <c r="D21" s="71">
        <v>1018404.97</v>
      </c>
      <c r="E21" s="71">
        <v>929063.58</v>
      </c>
      <c r="F21" s="71">
        <v>926663.25</v>
      </c>
      <c r="G21" s="72">
        <f t="shared" ref="G21:G26" si="4">D21-E21</f>
        <v>89341.390000000014</v>
      </c>
    </row>
    <row r="22" spans="1:7" x14ac:dyDescent="0.25">
      <c r="A22" s="63" t="s">
        <v>376</v>
      </c>
      <c r="B22" s="71"/>
      <c r="C22" s="71"/>
      <c r="D22" s="71">
        <v>0</v>
      </c>
      <c r="E22" s="71"/>
      <c r="F22" s="71"/>
      <c r="G22" s="72">
        <f t="shared" si="4"/>
        <v>0</v>
      </c>
    </row>
    <row r="23" spans="1:7" x14ac:dyDescent="0.25">
      <c r="A23" s="63" t="s">
        <v>377</v>
      </c>
      <c r="B23" s="71"/>
      <c r="C23" s="71"/>
      <c r="D23" s="71">
        <v>0</v>
      </c>
      <c r="E23" s="71"/>
      <c r="F23" s="71"/>
      <c r="G23" s="72">
        <f t="shared" si="4"/>
        <v>0</v>
      </c>
    </row>
    <row r="24" spans="1:7" x14ac:dyDescent="0.25">
      <c r="A24" s="63" t="s">
        <v>378</v>
      </c>
      <c r="B24" s="71"/>
      <c r="C24" s="71"/>
      <c r="D24" s="71">
        <v>0</v>
      </c>
      <c r="E24" s="71"/>
      <c r="F24" s="71"/>
      <c r="G24" s="72">
        <f t="shared" si="4"/>
        <v>0</v>
      </c>
    </row>
    <row r="25" spans="1:7" x14ac:dyDescent="0.25">
      <c r="A25" s="63" t="s">
        <v>379</v>
      </c>
      <c r="B25" s="71">
        <v>1825886</v>
      </c>
      <c r="C25" s="71">
        <v>436048.62</v>
      </c>
      <c r="D25" s="71">
        <v>2261934.62</v>
      </c>
      <c r="E25" s="71">
        <v>2111648.4900000002</v>
      </c>
      <c r="F25" s="71">
        <v>1788728.3</v>
      </c>
      <c r="G25" s="72">
        <f t="shared" si="4"/>
        <v>150286.12999999989</v>
      </c>
    </row>
    <row r="26" spans="1:7" x14ac:dyDescent="0.25">
      <c r="A26" s="63" t="s">
        <v>380</v>
      </c>
      <c r="B26" s="71">
        <v>23416995.98</v>
      </c>
      <c r="C26" s="71">
        <v>1497533.81</v>
      </c>
      <c r="D26" s="71">
        <v>24914529.789999999</v>
      </c>
      <c r="E26" s="71">
        <v>21343008.699999999</v>
      </c>
      <c r="F26" s="71">
        <v>20581259.23</v>
      </c>
      <c r="G26" s="72">
        <f t="shared" si="4"/>
        <v>3571521.09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>
        <f>D28-E28</f>
        <v>0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ht="14.25" x14ac:dyDescent="0.4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ht="14.25" x14ac:dyDescent="0.4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1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1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3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3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26311531.98</v>
      </c>
      <c r="C77" s="73">
        <f t="shared" ref="C77:F77" si="18">C43+C9</f>
        <v>1883337.4</v>
      </c>
      <c r="D77" s="73">
        <f t="shared" si="18"/>
        <v>28194869.379999999</v>
      </c>
      <c r="E77" s="73">
        <f t="shared" si="18"/>
        <v>24383720.77</v>
      </c>
      <c r="F77" s="73">
        <f t="shared" si="18"/>
        <v>23296650.780000001</v>
      </c>
      <c r="G77" s="73">
        <f>G43+G9</f>
        <v>3811148.61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scale="46" fitToHeight="0"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26311531.98</v>
      </c>
      <c r="Q2" s="18">
        <f>'Formato 6 c)'!C9</f>
        <v>1883337.4</v>
      </c>
      <c r="R2" s="18">
        <f>'Formato 6 c)'!D9</f>
        <v>28194869.379999999</v>
      </c>
      <c r="S2" s="18">
        <f>'Formato 6 c)'!E9</f>
        <v>24383720.77</v>
      </c>
      <c r="T2" s="18">
        <f>'Formato 6 c)'!F9</f>
        <v>23296650.780000001</v>
      </c>
      <c r="U2" s="18">
        <f>'Formato 6 c)'!G9</f>
        <v>3811148.61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26311531.98</v>
      </c>
      <c r="Q12" s="18">
        <f>'Formato 6 c)'!C19</f>
        <v>1883337.4</v>
      </c>
      <c r="R12" s="18">
        <f>'Formato 6 c)'!D19</f>
        <v>28194869.379999999</v>
      </c>
      <c r="S12" s="18">
        <f>'Formato 6 c)'!E19</f>
        <v>24383720.77</v>
      </c>
      <c r="T12" s="18">
        <f>'Formato 6 c)'!F19</f>
        <v>23296650.780000001</v>
      </c>
      <c r="U12" s="18">
        <f>'Formato 6 c)'!G19</f>
        <v>3811148.61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1068650</v>
      </c>
      <c r="Q14" s="18">
        <f>'Formato 6 c)'!C21</f>
        <v>-50245.03</v>
      </c>
      <c r="R14" s="18">
        <f>'Formato 6 c)'!D21</f>
        <v>1018404.97</v>
      </c>
      <c r="S14" s="18">
        <f>'Formato 6 c)'!E21</f>
        <v>929063.58</v>
      </c>
      <c r="T14" s="18">
        <f>'Formato 6 c)'!F21</f>
        <v>926663.25</v>
      </c>
      <c r="U14" s="18">
        <f>'Formato 6 c)'!G21</f>
        <v>89341.390000000014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1825886</v>
      </c>
      <c r="Q18" s="18">
        <f>'Formato 6 c)'!C25</f>
        <v>436048.62</v>
      </c>
      <c r="R18" s="18">
        <f>'Formato 6 c)'!D25</f>
        <v>2261934.62</v>
      </c>
      <c r="S18" s="18">
        <f>'Formato 6 c)'!E25</f>
        <v>2111648.4900000002</v>
      </c>
      <c r="T18" s="18">
        <f>'Formato 6 c)'!F25</f>
        <v>1788728.3</v>
      </c>
      <c r="U18" s="18">
        <f>'Formato 6 c)'!G25</f>
        <v>150286.12999999989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23416995.98</v>
      </c>
      <c r="Q19" s="18">
        <f>'Formato 6 c)'!C26</f>
        <v>1497533.81</v>
      </c>
      <c r="R19" s="18">
        <f>'Formato 6 c)'!D26</f>
        <v>24914529.789999999</v>
      </c>
      <c r="S19" s="18">
        <f>'Formato 6 c)'!E26</f>
        <v>21343008.699999999</v>
      </c>
      <c r="T19" s="18">
        <f>'Formato 6 c)'!F26</f>
        <v>20581259.23</v>
      </c>
      <c r="U19" s="18">
        <f>'Formato 6 c)'!G26</f>
        <v>3571521.09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26311531.98</v>
      </c>
      <c r="Q68" s="18">
        <f>'Formato 6 c)'!C77</f>
        <v>1883337.4</v>
      </c>
      <c r="R68" s="18">
        <f>'Formato 6 c)'!D77</f>
        <v>28194869.379999999</v>
      </c>
      <c r="S68" s="18">
        <f>'Formato 6 c)'!E77</f>
        <v>24383720.77</v>
      </c>
      <c r="T68" s="18">
        <f>'Formato 6 c)'!F77</f>
        <v>23296650.780000001</v>
      </c>
      <c r="U68" s="18">
        <f>'Formato 6 c)'!G77</f>
        <v>3811148.61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para el Desarrollo Integral de la Familia de Guanajuato, Gto., Gobierno del Estado de Guanajuato</v>
      </c>
    </row>
    <row r="7" spans="2:3" ht="14.25" x14ac:dyDescent="0.45">
      <c r="C7" t="str">
        <f>CONCATENATE(ENTE_PUBLICO," (a)")</f>
        <v>Sistema para el Desarrollo Integral de la Familia de Guanajuato,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807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Guanajuato, Gobierno del Estado de Guanajuato</v>
      </c>
    </row>
    <row r="12" spans="2:3" x14ac:dyDescent="0.25">
      <c r="B12" t="s">
        <v>794</v>
      </c>
      <c r="C12" s="24">
        <v>2021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2021 (m = g – l)</v>
      </c>
    </row>
    <row r="20" spans="4:9" ht="57" x14ac:dyDescent="0.45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ht="14.25" x14ac:dyDescent="0.45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ht="14.25" x14ac:dyDescent="0.4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>
    <pageSetUpPr fitToPage="1"/>
  </sheetPr>
  <dimension ref="A1:G34"/>
  <sheetViews>
    <sheetView showGridLines="0" zoomScale="90" zoomScaleNormal="90" workbookViewId="0">
      <selection activeCell="A34" sqref="A1:G34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7" t="s">
        <v>3287</v>
      </c>
      <c r="B1" s="176"/>
      <c r="C1" s="176"/>
      <c r="D1" s="176"/>
      <c r="E1" s="176"/>
      <c r="F1" s="176"/>
      <c r="G1" s="176"/>
    </row>
    <row r="2" spans="1:7" ht="14.25" x14ac:dyDescent="0.45">
      <c r="A2" s="158" t="str">
        <f>ENTE_PUBLICO_A</f>
        <v>Sistema para el Desarrollo Integral de la Familia de Guanajuato, Gto., Gobierno del Estado de Guanajuato (a)</v>
      </c>
      <c r="B2" s="159"/>
      <c r="C2" s="159"/>
      <c r="D2" s="159"/>
      <c r="E2" s="159"/>
      <c r="F2" s="159"/>
      <c r="G2" s="160"/>
    </row>
    <row r="3" spans="1:7" x14ac:dyDescent="0.25">
      <c r="A3" s="164" t="s">
        <v>277</v>
      </c>
      <c r="B3" s="165"/>
      <c r="C3" s="165"/>
      <c r="D3" s="165"/>
      <c r="E3" s="165"/>
      <c r="F3" s="165"/>
      <c r="G3" s="166"/>
    </row>
    <row r="4" spans="1:7" x14ac:dyDescent="0.25">
      <c r="A4" s="164" t="s">
        <v>399</v>
      </c>
      <c r="B4" s="165"/>
      <c r="C4" s="165"/>
      <c r="D4" s="165"/>
      <c r="E4" s="165"/>
      <c r="F4" s="165"/>
      <c r="G4" s="166"/>
    </row>
    <row r="5" spans="1:7" ht="14.25" x14ac:dyDescent="0.45">
      <c r="A5" s="164" t="str">
        <f>TRIMESTRE</f>
        <v>Del 1 de enero al 31 de diciembre de 2021 (b)</v>
      </c>
      <c r="B5" s="165"/>
      <c r="C5" s="165"/>
      <c r="D5" s="165"/>
      <c r="E5" s="165"/>
      <c r="F5" s="165"/>
      <c r="G5" s="166"/>
    </row>
    <row r="6" spans="1:7" ht="14.25" x14ac:dyDescent="0.45">
      <c r="A6" s="167" t="s">
        <v>118</v>
      </c>
      <c r="B6" s="168"/>
      <c r="C6" s="168"/>
      <c r="D6" s="168"/>
      <c r="E6" s="168"/>
      <c r="F6" s="168"/>
      <c r="G6" s="169"/>
    </row>
    <row r="7" spans="1:7" x14ac:dyDescent="0.25">
      <c r="A7" s="173" t="s">
        <v>361</v>
      </c>
      <c r="B7" s="178" t="s">
        <v>279</v>
      </c>
      <c r="C7" s="178"/>
      <c r="D7" s="178"/>
      <c r="E7" s="178"/>
      <c r="F7" s="178"/>
      <c r="G7" s="178" t="s">
        <v>280</v>
      </c>
    </row>
    <row r="8" spans="1:7" ht="29.25" customHeight="1" x14ac:dyDescent="0.25">
      <c r="A8" s="174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5"/>
    </row>
    <row r="9" spans="1:7" ht="14.25" x14ac:dyDescent="0.45">
      <c r="A9" s="52" t="s">
        <v>400</v>
      </c>
      <c r="B9" s="66">
        <f>SUM(B10,B11,B12,B15,B16,B19)</f>
        <v>19227003.98</v>
      </c>
      <c r="C9" s="66">
        <f t="shared" ref="C9:F9" si="0">SUM(C10,C11,C12,C15,C16,C19)</f>
        <v>0</v>
      </c>
      <c r="D9" s="66">
        <f t="shared" si="0"/>
        <v>19227003.98</v>
      </c>
      <c r="E9" s="66">
        <f t="shared" si="0"/>
        <v>18292672.32</v>
      </c>
      <c r="F9" s="66">
        <f t="shared" si="0"/>
        <v>17278701.59</v>
      </c>
      <c r="G9" s="66">
        <f>SUM(G10,G11,G12,G15,G16,G19)</f>
        <v>934331.66000000015</v>
      </c>
    </row>
    <row r="10" spans="1:7" x14ac:dyDescent="0.25">
      <c r="A10" s="53" t="s">
        <v>401</v>
      </c>
      <c r="B10" s="67">
        <v>19227003.98</v>
      </c>
      <c r="C10" s="67">
        <v>0</v>
      </c>
      <c r="D10" s="67">
        <v>19227003.98</v>
      </c>
      <c r="E10" s="67">
        <v>18292672.32</v>
      </c>
      <c r="F10" s="67">
        <v>17278701.59</v>
      </c>
      <c r="G10" s="67">
        <f>D10-E10</f>
        <v>934331.66000000015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x14ac:dyDescent="0.2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19227003.98</v>
      </c>
      <c r="C33" s="66">
        <f t="shared" ref="C33:G33" si="9">C21+C9</f>
        <v>0</v>
      </c>
      <c r="D33" s="66">
        <f t="shared" si="9"/>
        <v>19227003.98</v>
      </c>
      <c r="E33" s="66">
        <f t="shared" si="9"/>
        <v>18292672.32</v>
      </c>
      <c r="F33" s="66">
        <f t="shared" si="9"/>
        <v>17278701.59</v>
      </c>
      <c r="G33" s="66">
        <f t="shared" si="9"/>
        <v>934331.66000000015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52" fitToHeight="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19227003.98</v>
      </c>
      <c r="Q2" s="18">
        <f>'Formato 6 d)'!C9</f>
        <v>0</v>
      </c>
      <c r="R2" s="18">
        <f>'Formato 6 d)'!D9</f>
        <v>19227003.98</v>
      </c>
      <c r="S2" s="18">
        <f>'Formato 6 d)'!E9</f>
        <v>18292672.32</v>
      </c>
      <c r="T2" s="18">
        <f>'Formato 6 d)'!F9</f>
        <v>17278701.59</v>
      </c>
      <c r="U2" s="18">
        <f>'Formato 6 d)'!G9</f>
        <v>934331.66000000015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19227003.98</v>
      </c>
      <c r="Q3" s="18">
        <f>'Formato 6 d)'!C10</f>
        <v>0</v>
      </c>
      <c r="R3" s="18">
        <f>'Formato 6 d)'!D10</f>
        <v>19227003.98</v>
      </c>
      <c r="S3" s="18">
        <f>'Formato 6 d)'!E10</f>
        <v>18292672.32</v>
      </c>
      <c r="T3" s="18">
        <f>'Formato 6 d)'!F10</f>
        <v>17278701.59</v>
      </c>
      <c r="U3" s="18">
        <f>'Formato 6 d)'!G10</f>
        <v>934331.66000000015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19227003.98</v>
      </c>
      <c r="Q24" s="18">
        <f>'Formato 6 d)'!C33</f>
        <v>0</v>
      </c>
      <c r="R24" s="18">
        <f>'Formato 6 d)'!D33</f>
        <v>19227003.98</v>
      </c>
      <c r="S24" s="18">
        <f>'Formato 6 d)'!E33</f>
        <v>18292672.32</v>
      </c>
      <c r="T24" s="18">
        <f>'Formato 6 d)'!F33</f>
        <v>17278701.59</v>
      </c>
      <c r="U24" s="18">
        <f>'Formato 6 d)'!G33</f>
        <v>934331.66000000015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>
    <pageSetUpPr fitToPage="1"/>
  </sheetPr>
  <dimension ref="A1:G43"/>
  <sheetViews>
    <sheetView showGridLines="0" topLeftCell="A16" zoomScaleNormal="100" zoomScalePageLayoutView="90" workbookViewId="0">
      <selection activeCell="B18" sqref="B18: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6" t="s">
        <v>413</v>
      </c>
      <c r="B1" s="176"/>
      <c r="C1" s="176"/>
      <c r="D1" s="176"/>
      <c r="E1" s="176"/>
      <c r="F1" s="176"/>
      <c r="G1" s="176"/>
    </row>
    <row r="2" spans="1:7" ht="14.25" x14ac:dyDescent="0.45">
      <c r="A2" s="158" t="str">
        <f>ENTIDAD</f>
        <v>Municipio de Guanajuato, Gobierno del Estado de Guanajuato</v>
      </c>
      <c r="B2" s="159"/>
      <c r="C2" s="159"/>
      <c r="D2" s="159"/>
      <c r="E2" s="159"/>
      <c r="F2" s="159"/>
      <c r="G2" s="160"/>
    </row>
    <row r="3" spans="1:7" ht="14.25" x14ac:dyDescent="0.45">
      <c r="A3" s="161" t="s">
        <v>414</v>
      </c>
      <c r="B3" s="162"/>
      <c r="C3" s="162"/>
      <c r="D3" s="162"/>
      <c r="E3" s="162"/>
      <c r="F3" s="162"/>
      <c r="G3" s="163"/>
    </row>
    <row r="4" spans="1:7" ht="14.25" x14ac:dyDescent="0.45">
      <c r="A4" s="161" t="s">
        <v>118</v>
      </c>
      <c r="B4" s="162"/>
      <c r="C4" s="162"/>
      <c r="D4" s="162"/>
      <c r="E4" s="162"/>
      <c r="F4" s="162"/>
      <c r="G4" s="163"/>
    </row>
    <row r="5" spans="1:7" ht="14.25" x14ac:dyDescent="0.45">
      <c r="A5" s="161" t="s">
        <v>415</v>
      </c>
      <c r="B5" s="162"/>
      <c r="C5" s="162"/>
      <c r="D5" s="162"/>
      <c r="E5" s="162"/>
      <c r="F5" s="162"/>
      <c r="G5" s="163"/>
    </row>
    <row r="6" spans="1:7" x14ac:dyDescent="0.25">
      <c r="A6" s="173" t="s">
        <v>3288</v>
      </c>
      <c r="B6" s="51">
        <f>ANIO1P</f>
        <v>2022</v>
      </c>
      <c r="C6" s="186" t="str">
        <f>ANIO2P</f>
        <v>2023 (d)</v>
      </c>
      <c r="D6" s="186" t="str">
        <f>ANIO3P</f>
        <v>2024 (d)</v>
      </c>
      <c r="E6" s="186" t="str">
        <f>ANIO4P</f>
        <v>2025 (d)</v>
      </c>
      <c r="F6" s="186" t="str">
        <f>ANIO5P</f>
        <v>2026 (d)</v>
      </c>
      <c r="G6" s="186" t="str">
        <f>ANIO6P</f>
        <v>2027 (d)</v>
      </c>
    </row>
    <row r="7" spans="1:7" ht="48" customHeight="1" x14ac:dyDescent="0.25">
      <c r="A7" s="174"/>
      <c r="B7" s="88" t="s">
        <v>3291</v>
      </c>
      <c r="C7" s="187"/>
      <c r="D7" s="187"/>
      <c r="E7" s="187"/>
      <c r="F7" s="187"/>
      <c r="G7" s="187"/>
    </row>
    <row r="8" spans="1:7" x14ac:dyDescent="0.25">
      <c r="A8" s="52" t="s">
        <v>421</v>
      </c>
      <c r="B8" s="59">
        <f>SUM(B9:B20)</f>
        <v>22929951</v>
      </c>
      <c r="C8" s="59">
        <f t="shared" ref="C8:G8" si="0">SUM(C9:C20)</f>
        <v>23955149.039999999</v>
      </c>
      <c r="D8" s="59">
        <f t="shared" si="0"/>
        <v>25568983.189999998</v>
      </c>
      <c r="E8" s="59">
        <f t="shared" si="0"/>
        <v>26642250.170000002</v>
      </c>
      <c r="F8" s="59">
        <f t="shared" si="0"/>
        <v>0</v>
      </c>
      <c r="G8" s="59">
        <f t="shared" si="0"/>
        <v>0</v>
      </c>
    </row>
    <row r="9" spans="1:7" ht="14.25" x14ac:dyDescent="0.45">
      <c r="A9" s="53" t="s">
        <v>216</v>
      </c>
      <c r="B9" s="60"/>
      <c r="C9" s="60"/>
      <c r="D9" s="60"/>
      <c r="E9" s="60"/>
      <c r="F9" s="60"/>
      <c r="G9" s="60"/>
    </row>
    <row r="10" spans="1:7" ht="14.25" x14ac:dyDescent="0.45">
      <c r="A10" s="53" t="s">
        <v>217</v>
      </c>
      <c r="B10" s="60"/>
      <c r="C10" s="60"/>
      <c r="D10" s="60"/>
      <c r="E10" s="60"/>
      <c r="F10" s="60"/>
      <c r="G10" s="60"/>
    </row>
    <row r="11" spans="1:7" ht="14.25" x14ac:dyDescent="0.45">
      <c r="A11" s="53" t="s">
        <v>218</v>
      </c>
      <c r="B11" s="60"/>
      <c r="C11" s="60"/>
      <c r="D11" s="60"/>
      <c r="E11" s="60"/>
      <c r="F11" s="60"/>
      <c r="G11" s="60"/>
    </row>
    <row r="12" spans="1:7" ht="14.25" x14ac:dyDescent="0.45">
      <c r="A12" s="53" t="s">
        <v>416</v>
      </c>
      <c r="B12" s="60"/>
      <c r="C12" s="60"/>
      <c r="D12" s="60"/>
      <c r="E12" s="60"/>
      <c r="F12" s="60"/>
      <c r="G12" s="60"/>
    </row>
    <row r="13" spans="1:7" ht="14.25" x14ac:dyDescent="0.45">
      <c r="A13" s="53" t="s">
        <v>220</v>
      </c>
      <c r="B13" s="60"/>
      <c r="C13" s="60"/>
      <c r="D13" s="60"/>
      <c r="E13" s="60"/>
      <c r="F13" s="60"/>
      <c r="G13" s="60"/>
    </row>
    <row r="14" spans="1:7" x14ac:dyDescent="0.25">
      <c r="A14" s="53" t="s">
        <v>221</v>
      </c>
      <c r="B14" s="60">
        <v>3919299</v>
      </c>
      <c r="C14" s="60">
        <v>4184070.96</v>
      </c>
      <c r="D14" s="60">
        <v>5007061.99</v>
      </c>
      <c r="E14" s="60">
        <v>5257852.12</v>
      </c>
      <c r="F14" s="60"/>
      <c r="G14" s="60"/>
    </row>
    <row r="15" spans="1:7" x14ac:dyDescent="0.25">
      <c r="A15" s="53" t="s">
        <v>417</v>
      </c>
      <c r="B15" s="60"/>
      <c r="C15" s="60"/>
      <c r="D15" s="60"/>
      <c r="E15" s="60"/>
      <c r="F15" s="60"/>
      <c r="G15" s="60"/>
    </row>
    <row r="16" spans="1:7" x14ac:dyDescent="0.25">
      <c r="A16" s="53" t="s">
        <v>418</v>
      </c>
      <c r="B16" s="60"/>
      <c r="C16" s="60"/>
      <c r="D16" s="60"/>
      <c r="E16" s="60"/>
      <c r="F16" s="60"/>
      <c r="G16" s="60"/>
    </row>
    <row r="17" spans="1:7" x14ac:dyDescent="0.25">
      <c r="A17" s="10" t="s">
        <v>419</v>
      </c>
      <c r="B17" s="60">
        <v>19010652</v>
      </c>
      <c r="C17" s="60">
        <v>19771078.079999998</v>
      </c>
      <c r="D17" s="60">
        <v>20561921.199999999</v>
      </c>
      <c r="E17" s="60">
        <v>21384398.050000001</v>
      </c>
      <c r="F17" s="60"/>
      <c r="G17" s="60"/>
    </row>
    <row r="18" spans="1:7" x14ac:dyDescent="0.25">
      <c r="A18" s="53" t="s">
        <v>240</v>
      </c>
      <c r="B18" s="60"/>
      <c r="C18" s="60"/>
      <c r="D18" s="60"/>
      <c r="E18" s="60"/>
      <c r="F18" s="60"/>
      <c r="G18" s="60"/>
    </row>
    <row r="19" spans="1:7" x14ac:dyDescent="0.25">
      <c r="A19" s="53" t="s">
        <v>241</v>
      </c>
      <c r="B19" s="60"/>
      <c r="C19" s="60"/>
      <c r="D19" s="60"/>
      <c r="E19" s="60"/>
      <c r="F19" s="60"/>
      <c r="G19" s="60"/>
    </row>
    <row r="20" spans="1:7" x14ac:dyDescent="0.25">
      <c r="A20" s="53" t="s">
        <v>420</v>
      </c>
      <c r="B20" s="60"/>
      <c r="C20" s="60"/>
      <c r="D20" s="60"/>
      <c r="E20" s="60"/>
      <c r="F20" s="60"/>
      <c r="G20" s="60"/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2900049</v>
      </c>
      <c r="C22" s="61">
        <f t="shared" ref="C22:G22" si="1">SUM(C23:C27)</f>
        <v>3016050.96</v>
      </c>
      <c r="D22" s="61">
        <f t="shared" si="1"/>
        <v>3136693</v>
      </c>
      <c r="E22" s="61">
        <f t="shared" si="1"/>
        <v>3262160.72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2900049</v>
      </c>
      <c r="C23" s="60">
        <v>3016050.96</v>
      </c>
      <c r="D23" s="60">
        <v>3136693</v>
      </c>
      <c r="E23" s="60">
        <v>3262160.72</v>
      </c>
      <c r="F23" s="60"/>
      <c r="G23" s="60"/>
    </row>
    <row r="24" spans="1:7" x14ac:dyDescent="0.25">
      <c r="A24" s="53" t="s">
        <v>424</v>
      </c>
      <c r="B24" s="60"/>
      <c r="C24" s="60"/>
      <c r="D24" s="60"/>
      <c r="E24" s="60"/>
      <c r="F24" s="60"/>
      <c r="G24" s="60"/>
    </row>
    <row r="25" spans="1:7" x14ac:dyDescent="0.25">
      <c r="A25" s="53" t="s">
        <v>425</v>
      </c>
      <c r="B25" s="60"/>
      <c r="C25" s="60"/>
      <c r="D25" s="60"/>
      <c r="E25" s="60"/>
      <c r="F25" s="60"/>
      <c r="G25" s="60"/>
    </row>
    <row r="26" spans="1:7" x14ac:dyDescent="0.25">
      <c r="A26" s="56" t="s">
        <v>265</v>
      </c>
      <c r="B26" s="60"/>
      <c r="C26" s="60"/>
      <c r="D26" s="60"/>
      <c r="E26" s="60"/>
      <c r="F26" s="60"/>
      <c r="G26" s="60"/>
    </row>
    <row r="27" spans="1:7" x14ac:dyDescent="0.25">
      <c r="A27" s="53" t="s">
        <v>266</v>
      </c>
      <c r="B27" s="60"/>
      <c r="C27" s="60"/>
      <c r="D27" s="60"/>
      <c r="E27" s="60"/>
      <c r="F27" s="60"/>
      <c r="G27" s="60"/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/>
      <c r="C30" s="60"/>
      <c r="D30" s="60"/>
      <c r="E30" s="60"/>
      <c r="F30" s="60"/>
      <c r="G30" s="60"/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25830000</v>
      </c>
      <c r="C32" s="61">
        <f t="shared" ref="C32:F32" si="3">C29+C22+C8</f>
        <v>26971200</v>
      </c>
      <c r="D32" s="61">
        <f t="shared" si="3"/>
        <v>28705676.189999998</v>
      </c>
      <c r="E32" s="61">
        <f t="shared" si="3"/>
        <v>29904410.890000001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/>
      <c r="C35" s="60"/>
      <c r="D35" s="60"/>
      <c r="E35" s="60"/>
      <c r="F35" s="60"/>
      <c r="G35" s="60"/>
    </row>
    <row r="36" spans="1:7" ht="30" x14ac:dyDescent="0.25">
      <c r="A36" s="57" t="s">
        <v>273</v>
      </c>
      <c r="B36" s="60"/>
      <c r="C36" s="60"/>
      <c r="D36" s="60"/>
      <c r="E36" s="60"/>
      <c r="F36" s="60"/>
      <c r="G36" s="60"/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9" fitToHeight="0" orientation="landscape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22929951</v>
      </c>
      <c r="Q2" s="18">
        <f>'Formato 7 a)'!C8</f>
        <v>23955149.039999999</v>
      </c>
      <c r="R2" s="18">
        <f>'Formato 7 a)'!D8</f>
        <v>25568983.189999998</v>
      </c>
      <c r="S2" s="18">
        <f>'Formato 7 a)'!E8</f>
        <v>26642250.170000002</v>
      </c>
      <c r="T2" s="18">
        <f>'Formato 7 a)'!F8</f>
        <v>0</v>
      </c>
      <c r="U2" s="18">
        <f>'Formato 7 a)'!G8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3919299</v>
      </c>
      <c r="Q8" s="18">
        <f>'Formato 7 a)'!C14</f>
        <v>4184070.96</v>
      </c>
      <c r="R8" s="18">
        <f>'Formato 7 a)'!D14</f>
        <v>5007061.99</v>
      </c>
      <c r="S8" s="18">
        <f>'Formato 7 a)'!E14</f>
        <v>5257852.12</v>
      </c>
      <c r="T8" s="18">
        <f>'Formato 7 a)'!F14</f>
        <v>0</v>
      </c>
      <c r="U8" s="18">
        <f>'Formato 7 a)'!G14</f>
        <v>0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19010652</v>
      </c>
      <c r="Q11" s="18">
        <f>'Formato 7 a)'!C17</f>
        <v>19771078.079999998</v>
      </c>
      <c r="R11" s="18">
        <f>'Formato 7 a)'!D17</f>
        <v>20561921.199999999</v>
      </c>
      <c r="S11" s="18">
        <f>'Formato 7 a)'!E17</f>
        <v>21384398.050000001</v>
      </c>
      <c r="T11" s="18">
        <f>'Formato 7 a)'!F17</f>
        <v>0</v>
      </c>
      <c r="U11" s="18">
        <f>'Formato 7 a)'!G17</f>
        <v>0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2900049</v>
      </c>
      <c r="Q15" s="18">
        <f>'Formato 7 a)'!C22</f>
        <v>3016050.96</v>
      </c>
      <c r="R15" s="18">
        <f>'Formato 7 a)'!D22</f>
        <v>3136693</v>
      </c>
      <c r="S15" s="18">
        <f>'Formato 7 a)'!E22</f>
        <v>3262160.72</v>
      </c>
      <c r="T15" s="18">
        <f>'Formato 7 a)'!F22</f>
        <v>0</v>
      </c>
      <c r="U15" s="18">
        <f>'Formato 7 a)'!G22</f>
        <v>0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2900049</v>
      </c>
      <c r="Q16" s="18">
        <f>'Formato 7 a)'!C23</f>
        <v>3016050.96</v>
      </c>
      <c r="R16" s="18">
        <f>'Formato 7 a)'!D23</f>
        <v>3136693</v>
      </c>
      <c r="S16" s="18">
        <f>'Formato 7 a)'!E23</f>
        <v>3262160.72</v>
      </c>
      <c r="T16" s="18">
        <f>'Formato 7 a)'!F23</f>
        <v>0</v>
      </c>
      <c r="U16" s="18">
        <f>'Formato 7 a)'!G23</f>
        <v>0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25830000</v>
      </c>
      <c r="Q23" s="18">
        <f>'Formato 7 a)'!C32</f>
        <v>26971200</v>
      </c>
      <c r="R23" s="18">
        <f>'Formato 7 a)'!D32</f>
        <v>28705676.189999998</v>
      </c>
      <c r="S23" s="18">
        <f>'Formato 7 a)'!E32</f>
        <v>29904410.890000001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>
    <pageSetUpPr fitToPage="1"/>
  </sheetPr>
  <dimension ref="A1:G31"/>
  <sheetViews>
    <sheetView showGridLines="0" zoomScale="90" zoomScaleNormal="90" workbookViewId="0">
      <selection activeCell="D19" sqref="D19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6" t="s">
        <v>451</v>
      </c>
      <c r="B1" s="176"/>
      <c r="C1" s="176"/>
      <c r="D1" s="176"/>
      <c r="E1" s="176"/>
      <c r="F1" s="176"/>
      <c r="G1" s="176"/>
    </row>
    <row r="2" spans="1:7" customFormat="1" ht="14.25" x14ac:dyDescent="0.45">
      <c r="A2" s="158" t="str">
        <f>ENTIDAD</f>
        <v>Municipio de Guanajuato, Gobierno del Estado de Guanajuato</v>
      </c>
      <c r="B2" s="159"/>
      <c r="C2" s="159"/>
      <c r="D2" s="159"/>
      <c r="E2" s="159"/>
      <c r="F2" s="159"/>
      <c r="G2" s="160"/>
    </row>
    <row r="3" spans="1:7" customFormat="1" ht="14.25" x14ac:dyDescent="0.45">
      <c r="A3" s="161" t="s">
        <v>452</v>
      </c>
      <c r="B3" s="162"/>
      <c r="C3" s="162"/>
      <c r="D3" s="162"/>
      <c r="E3" s="162"/>
      <c r="F3" s="162"/>
      <c r="G3" s="163"/>
    </row>
    <row r="4" spans="1:7" customFormat="1" ht="14.25" x14ac:dyDescent="0.45">
      <c r="A4" s="161" t="s">
        <v>118</v>
      </c>
      <c r="B4" s="162"/>
      <c r="C4" s="162"/>
      <c r="D4" s="162"/>
      <c r="E4" s="162"/>
      <c r="F4" s="162"/>
      <c r="G4" s="163"/>
    </row>
    <row r="5" spans="1:7" customFormat="1" ht="14.25" x14ac:dyDescent="0.45">
      <c r="A5" s="161" t="s">
        <v>415</v>
      </c>
      <c r="B5" s="162"/>
      <c r="C5" s="162"/>
      <c r="D5" s="162"/>
      <c r="E5" s="162"/>
      <c r="F5" s="162"/>
      <c r="G5" s="163"/>
    </row>
    <row r="6" spans="1:7" customFormat="1" x14ac:dyDescent="0.25">
      <c r="A6" s="188" t="s">
        <v>3142</v>
      </c>
      <c r="B6" s="51">
        <f>ANIO1P</f>
        <v>2022</v>
      </c>
      <c r="C6" s="186" t="str">
        <f>ANIO2P</f>
        <v>2023 (d)</v>
      </c>
      <c r="D6" s="186" t="str">
        <f>ANIO3P</f>
        <v>2024 (d)</v>
      </c>
      <c r="E6" s="186" t="str">
        <f>ANIO4P</f>
        <v>2025 (d)</v>
      </c>
      <c r="F6" s="186" t="str">
        <f>ANIO5P</f>
        <v>2026 (d)</v>
      </c>
      <c r="G6" s="186" t="str">
        <f>ANIO6P</f>
        <v>2027 (d)</v>
      </c>
    </row>
    <row r="7" spans="1:7" customFormat="1" ht="48" customHeight="1" x14ac:dyDescent="0.25">
      <c r="A7" s="189"/>
      <c r="B7" s="88" t="s">
        <v>3291</v>
      </c>
      <c r="C7" s="187"/>
      <c r="D7" s="187"/>
      <c r="E7" s="187"/>
      <c r="F7" s="187"/>
      <c r="G7" s="187"/>
    </row>
    <row r="8" spans="1:7" x14ac:dyDescent="0.25">
      <c r="A8" s="52" t="s">
        <v>453</v>
      </c>
      <c r="B8" s="59">
        <f>SUM(B9:B17)</f>
        <v>22929951</v>
      </c>
      <c r="C8" s="59">
        <f t="shared" ref="C8:G8" si="0">SUM(C9:C17)</f>
        <v>23847149.040000003</v>
      </c>
      <c r="D8" s="59">
        <f t="shared" si="0"/>
        <v>24801035.001600005</v>
      </c>
      <c r="E8" s="59">
        <f t="shared" si="0"/>
        <v>25793076.401664007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454</v>
      </c>
      <c r="B9" s="60">
        <v>18722589</v>
      </c>
      <c r="C9" s="60">
        <v>19471492.560000002</v>
      </c>
      <c r="D9" s="60">
        <v>20250352.262400005</v>
      </c>
      <c r="E9" s="60">
        <v>21060366.352896005</v>
      </c>
      <c r="F9" s="60"/>
      <c r="G9" s="60"/>
    </row>
    <row r="10" spans="1:7" x14ac:dyDescent="0.25">
      <c r="A10" s="53" t="s">
        <v>455</v>
      </c>
      <c r="B10" s="60">
        <v>1131400</v>
      </c>
      <c r="C10" s="60">
        <v>1176656</v>
      </c>
      <c r="D10" s="60">
        <v>1223722.24</v>
      </c>
      <c r="E10" s="60">
        <v>1272671.1296000001</v>
      </c>
      <c r="F10" s="60"/>
      <c r="G10" s="60"/>
    </row>
    <row r="11" spans="1:7" x14ac:dyDescent="0.25">
      <c r="A11" s="53" t="s">
        <v>456</v>
      </c>
      <c r="B11" s="60">
        <v>2280822</v>
      </c>
      <c r="C11" s="60">
        <v>2372054.88</v>
      </c>
      <c r="D11" s="60">
        <v>2466937.0751999998</v>
      </c>
      <c r="E11" s="60">
        <v>2565614.5582079999</v>
      </c>
      <c r="F11" s="60"/>
      <c r="G11" s="60"/>
    </row>
    <row r="12" spans="1:7" x14ac:dyDescent="0.25">
      <c r="A12" s="53" t="s">
        <v>457</v>
      </c>
      <c r="B12" s="60">
        <v>355141</v>
      </c>
      <c r="C12" s="60">
        <v>369346.64</v>
      </c>
      <c r="D12" s="60">
        <v>384120.50560000003</v>
      </c>
      <c r="E12" s="60">
        <v>399485.32582400006</v>
      </c>
      <c r="F12" s="60"/>
      <c r="G12" s="60"/>
    </row>
    <row r="13" spans="1:7" x14ac:dyDescent="0.25">
      <c r="A13" s="53" t="s">
        <v>458</v>
      </c>
      <c r="B13" s="60">
        <v>25000</v>
      </c>
      <c r="C13" s="60">
        <v>26000</v>
      </c>
      <c r="D13" s="60">
        <v>27040</v>
      </c>
      <c r="E13" s="60">
        <v>28121.600000000002</v>
      </c>
      <c r="F13" s="60"/>
      <c r="G13" s="60"/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460</v>
      </c>
      <c r="B15" s="60">
        <v>414999</v>
      </c>
      <c r="C15" s="60">
        <v>431598.96</v>
      </c>
      <c r="D15" s="60">
        <v>448862.91840000002</v>
      </c>
      <c r="E15" s="60">
        <v>466817.43513600004</v>
      </c>
      <c r="F15" s="60"/>
      <c r="G15" s="60"/>
    </row>
    <row r="16" spans="1:7" x14ac:dyDescent="0.25">
      <c r="A16" s="53" t="s">
        <v>461</v>
      </c>
      <c r="B16" s="60"/>
      <c r="C16" s="60"/>
      <c r="D16" s="60"/>
      <c r="E16" s="60"/>
      <c r="F16" s="60"/>
      <c r="G16" s="60"/>
    </row>
    <row r="17" spans="1:7" x14ac:dyDescent="0.25">
      <c r="A17" s="53" t="s">
        <v>462</v>
      </c>
      <c r="B17" s="60"/>
      <c r="C17" s="60"/>
      <c r="D17" s="60"/>
      <c r="E17" s="60"/>
      <c r="F17" s="60"/>
      <c r="G17" s="60"/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2900049</v>
      </c>
      <c r="C19" s="61">
        <f t="shared" ref="C19:G19" si="1">SUM(C20:C28)</f>
        <v>3016050.96</v>
      </c>
      <c r="D19" s="61">
        <f t="shared" si="1"/>
        <v>3136692.9983999999</v>
      </c>
      <c r="E19" s="61">
        <f t="shared" si="1"/>
        <v>3262160.7183360001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/>
      <c r="C20" s="60"/>
      <c r="D20" s="60"/>
      <c r="E20" s="60"/>
      <c r="F20" s="60"/>
      <c r="G20" s="60"/>
    </row>
    <row r="21" spans="1:7" x14ac:dyDescent="0.25">
      <c r="A21" s="53" t="s">
        <v>455</v>
      </c>
      <c r="B21" s="60">
        <v>966680</v>
      </c>
      <c r="C21" s="60">
        <v>1005347.2000000001</v>
      </c>
      <c r="D21" s="60">
        <v>1045561.0880000001</v>
      </c>
      <c r="E21" s="60">
        <v>1087383.5315200002</v>
      </c>
      <c r="F21" s="60"/>
      <c r="G21" s="60"/>
    </row>
    <row r="22" spans="1:7" x14ac:dyDescent="0.25">
      <c r="A22" s="53" t="s">
        <v>456</v>
      </c>
      <c r="B22" s="60">
        <v>83369</v>
      </c>
      <c r="C22" s="60">
        <v>86703.760000000009</v>
      </c>
      <c r="D22" s="60">
        <v>90171.910400000008</v>
      </c>
      <c r="E22" s="60">
        <v>93778.786816000007</v>
      </c>
      <c r="F22" s="60"/>
      <c r="G22" s="60"/>
    </row>
    <row r="23" spans="1:7" x14ac:dyDescent="0.25">
      <c r="A23" s="53" t="s">
        <v>457</v>
      </c>
      <c r="B23" s="60">
        <v>1850000</v>
      </c>
      <c r="C23" s="60">
        <v>1924000</v>
      </c>
      <c r="D23" s="60">
        <v>2000960</v>
      </c>
      <c r="E23" s="60">
        <v>2080998.4000000001</v>
      </c>
      <c r="F23" s="60"/>
      <c r="G23" s="60"/>
    </row>
    <row r="24" spans="1:7" x14ac:dyDescent="0.25">
      <c r="A24" s="53" t="s">
        <v>458</v>
      </c>
      <c r="B24" s="60"/>
      <c r="C24" s="60"/>
      <c r="D24" s="60"/>
      <c r="E24" s="60"/>
      <c r="F24" s="60"/>
      <c r="G24" s="60"/>
    </row>
    <row r="25" spans="1:7" x14ac:dyDescent="0.25">
      <c r="A25" s="53" t="s">
        <v>459</v>
      </c>
      <c r="B25" s="60"/>
      <c r="C25" s="60"/>
      <c r="D25" s="60"/>
      <c r="E25" s="60"/>
      <c r="F25" s="60"/>
      <c r="G25" s="60"/>
    </row>
    <row r="26" spans="1:7" x14ac:dyDescent="0.25">
      <c r="A26" s="53" t="s">
        <v>460</v>
      </c>
      <c r="B26" s="60"/>
      <c r="C26" s="60"/>
      <c r="D26" s="60"/>
      <c r="E26" s="60"/>
      <c r="F26" s="60"/>
      <c r="G26" s="60"/>
    </row>
    <row r="27" spans="1:7" x14ac:dyDescent="0.25">
      <c r="A27" s="53" t="s">
        <v>464</v>
      </c>
      <c r="B27" s="60"/>
      <c r="C27" s="60"/>
      <c r="D27" s="60"/>
      <c r="E27" s="60"/>
      <c r="F27" s="60"/>
      <c r="G27" s="60"/>
    </row>
    <row r="28" spans="1:7" x14ac:dyDescent="0.25">
      <c r="A28" s="53" t="s">
        <v>462</v>
      </c>
      <c r="B28" s="60"/>
      <c r="C28" s="60"/>
      <c r="D28" s="60"/>
      <c r="E28" s="60"/>
      <c r="F28" s="60"/>
      <c r="G28" s="60"/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25830000</v>
      </c>
      <c r="C30" s="61">
        <f t="shared" ref="C30:G30" si="2">C8+C19</f>
        <v>26863200.000000004</v>
      </c>
      <c r="D30" s="61">
        <f t="shared" si="2"/>
        <v>27937728.000000004</v>
      </c>
      <c r="E30" s="61">
        <f t="shared" si="2"/>
        <v>29055237.120000008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22929951</v>
      </c>
      <c r="Q2" s="18">
        <f>'Formato 7 b)'!C8</f>
        <v>23847149.040000003</v>
      </c>
      <c r="R2" s="18">
        <f>'Formato 7 b)'!D8</f>
        <v>24801035.001600005</v>
      </c>
      <c r="S2" s="18">
        <f>'Formato 7 b)'!E8</f>
        <v>25793076.401664007</v>
      </c>
      <c r="T2" s="18">
        <f>'Formato 7 b)'!F8</f>
        <v>0</v>
      </c>
      <c r="U2" s="18">
        <f>'Formato 7 b)'!G8</f>
        <v>0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18722589</v>
      </c>
      <c r="Q3" s="18">
        <f>'Formato 7 b)'!C9</f>
        <v>19471492.560000002</v>
      </c>
      <c r="R3" s="18">
        <f>'Formato 7 b)'!D9</f>
        <v>20250352.262400005</v>
      </c>
      <c r="S3" s="18">
        <f>'Formato 7 b)'!E9</f>
        <v>21060366.352896005</v>
      </c>
      <c r="T3" s="18">
        <f>'Formato 7 b)'!F9</f>
        <v>0</v>
      </c>
      <c r="U3" s="18">
        <f>'Formato 7 b)'!G9</f>
        <v>0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1131400</v>
      </c>
      <c r="Q4" s="18">
        <f>'Formato 7 b)'!C10</f>
        <v>1176656</v>
      </c>
      <c r="R4" s="18">
        <f>'Formato 7 b)'!D10</f>
        <v>1223722.24</v>
      </c>
      <c r="S4" s="18">
        <f>'Formato 7 b)'!E10</f>
        <v>1272671.1296000001</v>
      </c>
      <c r="T4" s="18">
        <f>'Formato 7 b)'!F10</f>
        <v>0</v>
      </c>
      <c r="U4" s="18">
        <f>'Formato 7 b)'!G10</f>
        <v>0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2280822</v>
      </c>
      <c r="Q5" s="18">
        <f>'Formato 7 b)'!C11</f>
        <v>2372054.88</v>
      </c>
      <c r="R5" s="18">
        <f>'Formato 7 b)'!D11</f>
        <v>2466937.0751999998</v>
      </c>
      <c r="S5" s="18">
        <f>'Formato 7 b)'!E11</f>
        <v>2565614.5582079999</v>
      </c>
      <c r="T5" s="18">
        <f>'Formato 7 b)'!F11</f>
        <v>0</v>
      </c>
      <c r="U5" s="18">
        <f>'Formato 7 b)'!G11</f>
        <v>0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355141</v>
      </c>
      <c r="Q6" s="18">
        <f>'Formato 7 b)'!C12</f>
        <v>369346.64</v>
      </c>
      <c r="R6" s="18">
        <f>'Formato 7 b)'!D12</f>
        <v>384120.50560000003</v>
      </c>
      <c r="S6" s="18">
        <f>'Formato 7 b)'!E12</f>
        <v>399485.32582400006</v>
      </c>
      <c r="T6" s="18">
        <f>'Formato 7 b)'!F12</f>
        <v>0</v>
      </c>
      <c r="U6" s="18">
        <f>'Formato 7 b)'!G12</f>
        <v>0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25000</v>
      </c>
      <c r="Q7" s="18">
        <f>'Formato 7 b)'!C13</f>
        <v>26000</v>
      </c>
      <c r="R7" s="18">
        <f>'Formato 7 b)'!D13</f>
        <v>27040</v>
      </c>
      <c r="S7" s="18">
        <f>'Formato 7 b)'!E13</f>
        <v>28121.600000000002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414999</v>
      </c>
      <c r="Q9" s="18">
        <f>'Formato 7 b)'!C15</f>
        <v>431598.96</v>
      </c>
      <c r="R9" s="18">
        <f>'Formato 7 b)'!D15</f>
        <v>448862.91840000002</v>
      </c>
      <c r="S9" s="18">
        <f>'Formato 7 b)'!E15</f>
        <v>466817.43513600004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2900049</v>
      </c>
      <c r="Q12" s="18">
        <f>'Formato 7 b)'!C19</f>
        <v>3016050.96</v>
      </c>
      <c r="R12" s="18">
        <f>'Formato 7 b)'!D19</f>
        <v>3136692.9983999999</v>
      </c>
      <c r="S12" s="18">
        <f>'Formato 7 b)'!E19</f>
        <v>3262160.7183360001</v>
      </c>
      <c r="T12" s="18">
        <f>'Formato 7 b)'!F19</f>
        <v>0</v>
      </c>
      <c r="U12" s="18">
        <f>'Formato 7 b)'!G19</f>
        <v>0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966680</v>
      </c>
      <c r="Q14" s="18">
        <f>'Formato 7 b)'!C21</f>
        <v>1005347.2000000001</v>
      </c>
      <c r="R14" s="18">
        <f>'Formato 7 b)'!D21</f>
        <v>1045561.0880000001</v>
      </c>
      <c r="S14" s="18">
        <f>'Formato 7 b)'!E21</f>
        <v>1087383.5315200002</v>
      </c>
      <c r="T14" s="18">
        <f>'Formato 7 b)'!F21</f>
        <v>0</v>
      </c>
      <c r="U14" s="18">
        <f>'Formato 7 b)'!G21</f>
        <v>0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83369</v>
      </c>
      <c r="Q15" s="18">
        <f>'Formato 7 b)'!C22</f>
        <v>86703.760000000009</v>
      </c>
      <c r="R15" s="18">
        <f>'Formato 7 b)'!D22</f>
        <v>90171.910400000008</v>
      </c>
      <c r="S15" s="18">
        <f>'Formato 7 b)'!E22</f>
        <v>93778.786816000007</v>
      </c>
      <c r="T15" s="18">
        <f>'Formato 7 b)'!F22</f>
        <v>0</v>
      </c>
      <c r="U15" s="18">
        <f>'Formato 7 b)'!G22</f>
        <v>0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1850000</v>
      </c>
      <c r="Q16" s="18">
        <f>'Formato 7 b)'!C23</f>
        <v>1924000</v>
      </c>
      <c r="R16" s="18">
        <f>'Formato 7 b)'!D23</f>
        <v>2000960</v>
      </c>
      <c r="S16" s="18">
        <f>'Formato 7 b)'!E23</f>
        <v>2080998.4000000001</v>
      </c>
      <c r="T16" s="18">
        <f>'Formato 7 b)'!F23</f>
        <v>0</v>
      </c>
      <c r="U16" s="18">
        <f>'Formato 7 b)'!G23</f>
        <v>0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25830000</v>
      </c>
      <c r="Q22" s="18">
        <f>'Formato 7 b)'!C30</f>
        <v>26863200.000000004</v>
      </c>
      <c r="R22" s="18">
        <f>'Formato 7 b)'!D30</f>
        <v>27937728.000000004</v>
      </c>
      <c r="S22" s="18">
        <f>'Formato 7 b)'!E30</f>
        <v>29055237.120000008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>
    <pageSetUpPr fitToPage="1"/>
  </sheetPr>
  <dimension ref="A1:G47"/>
  <sheetViews>
    <sheetView showGridLines="0" topLeftCell="A19" zoomScale="90" zoomScaleNormal="90" workbookViewId="0">
      <selection activeCell="E24" sqref="E24:G2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6" t="s">
        <v>466</v>
      </c>
      <c r="B1" s="176"/>
      <c r="C1" s="176"/>
      <c r="D1" s="176"/>
      <c r="E1" s="176"/>
      <c r="F1" s="176"/>
      <c r="G1" s="176"/>
    </row>
    <row r="2" spans="1:7" ht="14.25" x14ac:dyDescent="0.45">
      <c r="A2" s="158" t="str">
        <f>ENTIDAD</f>
        <v>Municipio de Guanajuato, Gobierno del Estado de Guanajuato</v>
      </c>
      <c r="B2" s="159"/>
      <c r="C2" s="159"/>
      <c r="D2" s="159"/>
      <c r="E2" s="159"/>
      <c r="F2" s="159"/>
      <c r="G2" s="160"/>
    </row>
    <row r="3" spans="1:7" ht="14.25" x14ac:dyDescent="0.45">
      <c r="A3" s="161" t="s">
        <v>467</v>
      </c>
      <c r="B3" s="162"/>
      <c r="C3" s="162"/>
      <c r="D3" s="162"/>
      <c r="E3" s="162"/>
      <c r="F3" s="162"/>
      <c r="G3" s="163"/>
    </row>
    <row r="4" spans="1:7" ht="14.25" x14ac:dyDescent="0.45">
      <c r="A4" s="167" t="s">
        <v>118</v>
      </c>
      <c r="B4" s="168"/>
      <c r="C4" s="168"/>
      <c r="D4" s="168"/>
      <c r="E4" s="168"/>
      <c r="F4" s="168"/>
      <c r="G4" s="169"/>
    </row>
    <row r="5" spans="1:7" x14ac:dyDescent="0.25">
      <c r="A5" s="193" t="s">
        <v>3288</v>
      </c>
      <c r="B5" s="191" t="str">
        <f>ANIO5R</f>
        <v>2016 ¹ (c)</v>
      </c>
      <c r="C5" s="191" t="str">
        <f>ANIO4R</f>
        <v>2017 ¹ (c)</v>
      </c>
      <c r="D5" s="191" t="str">
        <f>ANIO3R</f>
        <v>2018 ¹ (c)</v>
      </c>
      <c r="E5" s="191" t="str">
        <f>ANIO2R</f>
        <v>2019 ¹ (c)</v>
      </c>
      <c r="F5" s="191" t="str">
        <f>ANIO1R</f>
        <v>2020 ¹ (c)</v>
      </c>
      <c r="G5" s="51">
        <f>ANIO_INFORME</f>
        <v>2021</v>
      </c>
    </row>
    <row r="6" spans="1:7" ht="32.1" customHeight="1" x14ac:dyDescent="0.25">
      <c r="A6" s="194"/>
      <c r="B6" s="192"/>
      <c r="C6" s="192"/>
      <c r="D6" s="192"/>
      <c r="E6" s="192"/>
      <c r="F6" s="192"/>
      <c r="G6" s="88" t="s">
        <v>3294</v>
      </c>
    </row>
    <row r="7" spans="1:7" x14ac:dyDescent="0.25">
      <c r="A7" s="52" t="s">
        <v>468</v>
      </c>
      <c r="B7" s="59">
        <f>SUM(B8:B19)</f>
        <v>0</v>
      </c>
      <c r="C7" s="59">
        <f t="shared" ref="C7:G7" si="0">SUM(C8:C19)</f>
        <v>0</v>
      </c>
      <c r="D7" s="59">
        <f t="shared" si="0"/>
        <v>20129190.100000001</v>
      </c>
      <c r="E7" s="59">
        <f t="shared" si="0"/>
        <v>24940359.090000004</v>
      </c>
      <c r="F7" s="59">
        <f t="shared" si="0"/>
        <v>21493478.129999999</v>
      </c>
      <c r="G7" s="59">
        <f t="shared" si="0"/>
        <v>21890151</v>
      </c>
    </row>
    <row r="8" spans="1:7" x14ac:dyDescent="0.25">
      <c r="A8" s="53" t="s">
        <v>469</v>
      </c>
      <c r="B8" s="60"/>
      <c r="C8" s="60"/>
      <c r="D8" s="60"/>
      <c r="E8" s="60"/>
      <c r="F8" s="60"/>
      <c r="G8" s="60"/>
    </row>
    <row r="9" spans="1:7" x14ac:dyDescent="0.25">
      <c r="A9" s="53" t="s">
        <v>470</v>
      </c>
      <c r="B9" s="60"/>
      <c r="C9" s="60"/>
      <c r="D9" s="60"/>
      <c r="E9" s="60"/>
      <c r="F9" s="60"/>
      <c r="G9" s="60"/>
    </row>
    <row r="10" spans="1:7" x14ac:dyDescent="0.25">
      <c r="A10" s="53" t="s">
        <v>471</v>
      </c>
      <c r="B10" s="60"/>
      <c r="C10" s="60"/>
      <c r="D10" s="60"/>
      <c r="E10" s="60"/>
      <c r="F10" s="60"/>
      <c r="G10" s="60"/>
    </row>
    <row r="11" spans="1:7" x14ac:dyDescent="0.25">
      <c r="A11" s="53" t="s">
        <v>472</v>
      </c>
      <c r="B11" s="60"/>
      <c r="C11" s="60"/>
      <c r="D11" s="60">
        <v>3321800.69</v>
      </c>
      <c r="E11" s="60">
        <v>0</v>
      </c>
      <c r="F11" s="60"/>
      <c r="G11" s="60"/>
    </row>
    <row r="12" spans="1:7" x14ac:dyDescent="0.25">
      <c r="A12" s="53" t="s">
        <v>473</v>
      </c>
      <c r="B12" s="60"/>
      <c r="C12" s="60"/>
      <c r="D12" s="60">
        <v>226.18</v>
      </c>
      <c r="E12" s="60">
        <v>0</v>
      </c>
      <c r="F12" s="60">
        <v>15752.37</v>
      </c>
      <c r="G12" s="60">
        <v>250</v>
      </c>
    </row>
    <row r="13" spans="1:7" x14ac:dyDescent="0.25">
      <c r="A13" s="56" t="s">
        <v>474</v>
      </c>
      <c r="B13" s="60"/>
      <c r="C13" s="60"/>
      <c r="D13" s="60">
        <v>489792.17</v>
      </c>
      <c r="E13" s="60">
        <v>0</v>
      </c>
      <c r="F13" s="60"/>
      <c r="G13" s="60"/>
    </row>
    <row r="14" spans="1:7" x14ac:dyDescent="0.25">
      <c r="A14" s="53" t="s">
        <v>475</v>
      </c>
      <c r="B14" s="60"/>
      <c r="C14" s="60"/>
      <c r="D14" s="60">
        <v>901224.5</v>
      </c>
      <c r="E14" s="60">
        <v>6412108.7999999998</v>
      </c>
      <c r="F14" s="60">
        <v>3631078.76</v>
      </c>
      <c r="G14" s="60">
        <v>3155471</v>
      </c>
    </row>
    <row r="15" spans="1:7" x14ac:dyDescent="0.25">
      <c r="A15" s="53" t="s">
        <v>476</v>
      </c>
      <c r="B15" s="60"/>
      <c r="C15" s="60"/>
      <c r="D15" s="60"/>
      <c r="E15" s="60"/>
      <c r="F15" s="60"/>
      <c r="G15" s="60"/>
    </row>
    <row r="16" spans="1:7" x14ac:dyDescent="0.25">
      <c r="A16" s="53" t="s">
        <v>477</v>
      </c>
      <c r="B16" s="60"/>
      <c r="C16" s="60"/>
      <c r="D16" s="60"/>
      <c r="E16" s="60"/>
      <c r="F16" s="60"/>
      <c r="G16" s="60"/>
    </row>
    <row r="17" spans="1:7" x14ac:dyDescent="0.25">
      <c r="A17" s="53" t="s">
        <v>3298</v>
      </c>
      <c r="B17" s="60"/>
      <c r="C17" s="60"/>
      <c r="D17" s="60">
        <v>15053926.560000001</v>
      </c>
      <c r="E17" s="60">
        <v>17864083.600000001</v>
      </c>
      <c r="F17" s="60">
        <v>17846647</v>
      </c>
      <c r="G17" s="60">
        <v>18470430</v>
      </c>
    </row>
    <row r="18" spans="1:7" x14ac:dyDescent="0.25">
      <c r="A18" s="53" t="s">
        <v>478</v>
      </c>
      <c r="B18" s="60"/>
      <c r="C18" s="60"/>
      <c r="D18" s="60">
        <v>362220</v>
      </c>
      <c r="E18" s="60">
        <v>664166.68999999994</v>
      </c>
      <c r="F18" s="60">
        <v>0</v>
      </c>
      <c r="G18" s="60">
        <v>264000</v>
      </c>
    </row>
    <row r="19" spans="1:7" x14ac:dyDescent="0.25">
      <c r="A19" s="53" t="s">
        <v>479</v>
      </c>
      <c r="B19" s="60"/>
      <c r="C19" s="60"/>
      <c r="D19" s="60"/>
      <c r="E19" s="60"/>
      <c r="F19" s="60"/>
      <c r="G19" s="60"/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0</v>
      </c>
      <c r="C21" s="61">
        <f t="shared" ref="C21:G21" si="1">SUM(C22:C26)</f>
        <v>0</v>
      </c>
      <c r="D21" s="61">
        <f t="shared" si="1"/>
        <v>4278974.25</v>
      </c>
      <c r="E21" s="61">
        <f t="shared" si="1"/>
        <v>2578133.2200000002</v>
      </c>
      <c r="F21" s="61">
        <f t="shared" si="1"/>
        <v>2681259</v>
      </c>
      <c r="G21" s="61">
        <f t="shared" si="1"/>
        <v>2775104</v>
      </c>
    </row>
    <row r="22" spans="1:7" x14ac:dyDescent="0.25">
      <c r="A22" s="53" t="s">
        <v>480</v>
      </c>
      <c r="B22" s="60"/>
      <c r="C22" s="60"/>
      <c r="D22" s="60">
        <v>2478974.25</v>
      </c>
      <c r="E22" s="60"/>
      <c r="F22" s="60"/>
      <c r="G22" s="60"/>
    </row>
    <row r="23" spans="1:7" x14ac:dyDescent="0.25">
      <c r="A23" s="53" t="s">
        <v>481</v>
      </c>
      <c r="B23" s="60"/>
      <c r="C23" s="60"/>
      <c r="D23" s="60">
        <v>1800000</v>
      </c>
      <c r="E23" s="60"/>
      <c r="F23" s="60"/>
      <c r="G23" s="60"/>
    </row>
    <row r="24" spans="1:7" x14ac:dyDescent="0.25">
      <c r="A24" s="53" t="s">
        <v>482</v>
      </c>
      <c r="B24" s="60"/>
      <c r="C24" s="60"/>
      <c r="D24" s="60"/>
      <c r="E24" s="60">
        <v>2578133.2200000002</v>
      </c>
      <c r="F24" s="60">
        <v>2681259</v>
      </c>
      <c r="G24" s="60">
        <v>2775104</v>
      </c>
    </row>
    <row r="25" spans="1:7" x14ac:dyDescent="0.25">
      <c r="A25" s="53" t="s">
        <v>483</v>
      </c>
      <c r="B25" s="60"/>
      <c r="C25" s="60"/>
      <c r="D25" s="60"/>
      <c r="E25" s="60"/>
      <c r="F25" s="60"/>
      <c r="G25" s="60"/>
    </row>
    <row r="26" spans="1:7" x14ac:dyDescent="0.25">
      <c r="A26" s="53" t="s">
        <v>484</v>
      </c>
      <c r="B26" s="60"/>
      <c r="C26" s="60"/>
      <c r="D26" s="60"/>
      <c r="E26" s="60"/>
      <c r="F26" s="60"/>
      <c r="G26" s="60"/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/>
      <c r="C29" s="60"/>
      <c r="D29" s="60"/>
      <c r="E29" s="60"/>
      <c r="F29" s="60"/>
      <c r="G29" s="60"/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0</v>
      </c>
      <c r="C31" s="61">
        <f t="shared" ref="C31:G31" si="3">C7+C21+C28</f>
        <v>0</v>
      </c>
      <c r="D31" s="61">
        <f t="shared" si="3"/>
        <v>24408164.350000001</v>
      </c>
      <c r="E31" s="61">
        <f t="shared" si="3"/>
        <v>27518492.310000002</v>
      </c>
      <c r="F31" s="61">
        <f t="shared" si="3"/>
        <v>24174737.129999999</v>
      </c>
      <c r="G31" s="61">
        <f t="shared" si="3"/>
        <v>24665255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/>
      <c r="C34" s="60"/>
      <c r="D34" s="60"/>
      <c r="E34" s="60"/>
      <c r="F34" s="60"/>
      <c r="G34" s="60"/>
    </row>
    <row r="35" spans="1:7" ht="30" x14ac:dyDescent="0.25">
      <c r="A35" s="57" t="s">
        <v>488</v>
      </c>
      <c r="B35" s="60"/>
      <c r="C35" s="60"/>
      <c r="D35" s="60"/>
      <c r="E35" s="60"/>
      <c r="F35" s="60"/>
      <c r="G35" s="60"/>
    </row>
    <row r="36" spans="1:7" x14ac:dyDescent="0.25">
      <c r="A36" s="55" t="s">
        <v>489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90" t="s">
        <v>3292</v>
      </c>
      <c r="B39" s="190"/>
      <c r="C39" s="190"/>
      <c r="D39" s="190"/>
      <c r="E39" s="190"/>
      <c r="F39" s="190"/>
      <c r="G39" s="190"/>
    </row>
    <row r="40" spans="1:7" ht="15" customHeight="1" x14ac:dyDescent="0.25">
      <c r="A40" s="190" t="s">
        <v>3293</v>
      </c>
      <c r="B40" s="190"/>
      <c r="C40" s="190"/>
      <c r="D40" s="190"/>
      <c r="E40" s="190"/>
      <c r="F40" s="190"/>
      <c r="G40" s="190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20129190.100000001</v>
      </c>
      <c r="S2" s="18">
        <f>'Formato 7 c)'!E7</f>
        <v>24940359.090000004</v>
      </c>
      <c r="T2" s="18">
        <f>'Formato 7 c)'!F7</f>
        <v>21493478.129999999</v>
      </c>
      <c r="U2" s="18">
        <f>'Formato 7 c)'!G7</f>
        <v>21890151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3321800.69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226.18</v>
      </c>
      <c r="S7" s="18">
        <f>'Formato 7 c)'!E12</f>
        <v>0</v>
      </c>
      <c r="T7" s="18">
        <f>'Formato 7 c)'!F12</f>
        <v>15752.37</v>
      </c>
      <c r="U7" s="18">
        <f>'Formato 7 c)'!G12</f>
        <v>250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489792.17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901224.5</v>
      </c>
      <c r="S9" s="18">
        <f>'Formato 7 c)'!E14</f>
        <v>6412108.7999999998</v>
      </c>
      <c r="T9" s="18">
        <f>'Formato 7 c)'!F14</f>
        <v>3631078.76</v>
      </c>
      <c r="U9" s="18">
        <f>'Formato 7 c)'!G14</f>
        <v>3155471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15053926.560000001</v>
      </c>
      <c r="S12" s="18">
        <f>'Formato 7 c)'!E17</f>
        <v>17864083.600000001</v>
      </c>
      <c r="T12" s="18">
        <f>'Formato 7 c)'!F17</f>
        <v>17846647</v>
      </c>
      <c r="U12" s="18">
        <f>'Formato 7 c)'!G17</f>
        <v>18470430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362220</v>
      </c>
      <c r="S13" s="18">
        <f>'Formato 7 c)'!E18</f>
        <v>664166.68999999994</v>
      </c>
      <c r="T13" s="18">
        <f>'Formato 7 c)'!F18</f>
        <v>0</v>
      </c>
      <c r="U13" s="18">
        <f>'Formato 7 c)'!G18</f>
        <v>264000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4278974.25</v>
      </c>
      <c r="S15" s="18">
        <f>'Formato 7 c)'!E21</f>
        <v>2578133.2200000002</v>
      </c>
      <c r="T15" s="18">
        <f>'Formato 7 c)'!F21</f>
        <v>2681259</v>
      </c>
      <c r="U15" s="18">
        <f>'Formato 7 c)'!G21</f>
        <v>2775104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2478974.25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1800000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2578133.2200000002</v>
      </c>
      <c r="T18" s="18">
        <f>'Formato 7 c)'!F24</f>
        <v>2681259</v>
      </c>
      <c r="U18" s="18">
        <f>'Formato 7 c)'!G24</f>
        <v>2775104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24408164.350000001</v>
      </c>
      <c r="S23" s="18">
        <f>'Formato 7 c)'!E31</f>
        <v>27518492.310000002</v>
      </c>
      <c r="T23" s="18">
        <f>'Formato 7 c)'!F31</f>
        <v>24174737.129999999</v>
      </c>
      <c r="U23" s="18">
        <f>'Formato 7 c)'!G31</f>
        <v>24665255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>
    <pageSetUpPr fitToPage="1"/>
  </sheetPr>
  <dimension ref="A1:G33"/>
  <sheetViews>
    <sheetView showGridLines="0" zoomScale="90" zoomScaleNormal="90" workbookViewId="0">
      <selection activeCell="E19" sqref="E19:F19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6" t="s">
        <v>490</v>
      </c>
      <c r="B1" s="176"/>
      <c r="C1" s="176"/>
      <c r="D1" s="176"/>
      <c r="E1" s="176"/>
      <c r="F1" s="176"/>
      <c r="G1" s="176"/>
    </row>
    <row r="2" spans="1:7" ht="14.25" x14ac:dyDescent="0.45">
      <c r="A2" s="158" t="str">
        <f>ENTIDAD</f>
        <v>Municipio de Guanajuato, Gobierno del Estado de Guanajuato</v>
      </c>
      <c r="B2" s="159"/>
      <c r="C2" s="159"/>
      <c r="D2" s="159"/>
      <c r="E2" s="159"/>
      <c r="F2" s="159"/>
      <c r="G2" s="160"/>
    </row>
    <row r="3" spans="1:7" ht="14.25" x14ac:dyDescent="0.45">
      <c r="A3" s="161" t="s">
        <v>491</v>
      </c>
      <c r="B3" s="162"/>
      <c r="C3" s="162"/>
      <c r="D3" s="162"/>
      <c r="E3" s="162"/>
      <c r="F3" s="162"/>
      <c r="G3" s="163"/>
    </row>
    <row r="4" spans="1:7" ht="14.25" x14ac:dyDescent="0.45">
      <c r="A4" s="167" t="s">
        <v>118</v>
      </c>
      <c r="B4" s="168"/>
      <c r="C4" s="168"/>
      <c r="D4" s="168"/>
      <c r="E4" s="168"/>
      <c r="F4" s="168"/>
      <c r="G4" s="169"/>
    </row>
    <row r="5" spans="1:7" x14ac:dyDescent="0.25">
      <c r="A5" s="195" t="s">
        <v>3142</v>
      </c>
      <c r="B5" s="191" t="str">
        <f>ANIO5R</f>
        <v>2016 ¹ (c)</v>
      </c>
      <c r="C5" s="191" t="str">
        <f>ANIO4R</f>
        <v>2017 ¹ (c)</v>
      </c>
      <c r="D5" s="191" t="str">
        <f>ANIO3R</f>
        <v>2018 ¹ (c)</v>
      </c>
      <c r="E5" s="191" t="str">
        <f>ANIO2R</f>
        <v>2019 ¹ (c)</v>
      </c>
      <c r="F5" s="191" t="str">
        <f>ANIO1R</f>
        <v>2020 ¹ (c)</v>
      </c>
      <c r="G5" s="51">
        <f>ANIO_INFORME</f>
        <v>2021</v>
      </c>
    </row>
    <row r="6" spans="1:7" ht="32.1" customHeight="1" x14ac:dyDescent="0.25">
      <c r="A6" s="196"/>
      <c r="B6" s="192"/>
      <c r="C6" s="192"/>
      <c r="D6" s="192"/>
      <c r="E6" s="192"/>
      <c r="F6" s="192"/>
      <c r="G6" s="88" t="s">
        <v>3295</v>
      </c>
    </row>
    <row r="7" spans="1:7" ht="14.25" x14ac:dyDescent="0.45">
      <c r="A7" s="52" t="s">
        <v>492</v>
      </c>
      <c r="B7" s="59">
        <f>SUM(B8:B16)</f>
        <v>0</v>
      </c>
      <c r="C7" s="59">
        <f t="shared" ref="C7:G7" si="0">SUM(C8:C16)</f>
        <v>0</v>
      </c>
      <c r="D7" s="59">
        <f t="shared" si="0"/>
        <v>22684283.029999997</v>
      </c>
      <c r="E7" s="59">
        <f t="shared" si="0"/>
        <v>23956976.150000002</v>
      </c>
      <c r="F7" s="59">
        <f t="shared" si="0"/>
        <v>20879142.449999999</v>
      </c>
      <c r="G7" s="59">
        <f t="shared" si="0"/>
        <v>22298183.650000002</v>
      </c>
    </row>
    <row r="8" spans="1:7" x14ac:dyDescent="0.25">
      <c r="A8" s="53" t="s">
        <v>454</v>
      </c>
      <c r="B8" s="60"/>
      <c r="C8" s="60"/>
      <c r="D8" s="60">
        <v>17449384.09</v>
      </c>
      <c r="E8" s="60">
        <v>18850964.629999999</v>
      </c>
      <c r="F8" s="60">
        <v>17017564.84</v>
      </c>
      <c r="G8" s="60">
        <v>18002489.420000002</v>
      </c>
    </row>
    <row r="9" spans="1:7" x14ac:dyDescent="0.25">
      <c r="A9" s="53" t="s">
        <v>455</v>
      </c>
      <c r="B9" s="60"/>
      <c r="C9" s="60"/>
      <c r="D9" s="60">
        <v>3566715.42</v>
      </c>
      <c r="E9" s="60">
        <v>1492119.08</v>
      </c>
      <c r="F9" s="60">
        <v>1046086.5700000001</v>
      </c>
      <c r="G9" s="60">
        <v>1087884.6200000001</v>
      </c>
    </row>
    <row r="10" spans="1:7" x14ac:dyDescent="0.25">
      <c r="A10" s="53" t="s">
        <v>456</v>
      </c>
      <c r="B10" s="60"/>
      <c r="C10" s="60"/>
      <c r="D10" s="60">
        <v>1421276.72</v>
      </c>
      <c r="E10" s="60">
        <v>2953283.18</v>
      </c>
      <c r="F10" s="60">
        <v>2008323.7399999998</v>
      </c>
      <c r="G10" s="60">
        <v>2179251.92</v>
      </c>
    </row>
    <row r="11" spans="1:7" x14ac:dyDescent="0.25">
      <c r="A11" s="53" t="s">
        <v>457</v>
      </c>
      <c r="B11" s="60"/>
      <c r="C11" s="60"/>
      <c r="D11" s="60">
        <v>246906.80000000005</v>
      </c>
      <c r="E11" s="60">
        <v>398319.97999999992</v>
      </c>
      <c r="F11" s="60">
        <v>468663.23</v>
      </c>
      <c r="G11" s="60">
        <v>605481.73</v>
      </c>
    </row>
    <row r="12" spans="1:7" x14ac:dyDescent="0.25">
      <c r="A12" s="53" t="s">
        <v>458</v>
      </c>
      <c r="B12" s="60"/>
      <c r="C12" s="60"/>
      <c r="D12" s="60">
        <v>0</v>
      </c>
      <c r="E12" s="60">
        <v>262289.28000000003</v>
      </c>
      <c r="F12" s="60">
        <v>338504.07</v>
      </c>
      <c r="G12" s="60">
        <v>24038.46</v>
      </c>
    </row>
    <row r="13" spans="1:7" x14ac:dyDescent="0.25">
      <c r="A13" s="53" t="s">
        <v>459</v>
      </c>
      <c r="B13" s="60"/>
      <c r="C13" s="60"/>
      <c r="D13" s="60">
        <v>0</v>
      </c>
      <c r="E13" s="60">
        <v>0</v>
      </c>
      <c r="F13" s="60"/>
      <c r="G13" s="60">
        <v>0</v>
      </c>
    </row>
    <row r="14" spans="1:7" x14ac:dyDescent="0.25">
      <c r="A14" s="53" t="s">
        <v>460</v>
      </c>
      <c r="B14" s="60"/>
      <c r="C14" s="60"/>
      <c r="D14" s="60">
        <v>0</v>
      </c>
      <c r="E14" s="60">
        <v>0</v>
      </c>
      <c r="F14" s="60"/>
      <c r="G14" s="60">
        <v>399037.5</v>
      </c>
    </row>
    <row r="15" spans="1:7" x14ac:dyDescent="0.25">
      <c r="A15" s="53" t="s">
        <v>461</v>
      </c>
      <c r="B15" s="60"/>
      <c r="C15" s="60"/>
      <c r="D15" s="60"/>
      <c r="E15" s="60"/>
      <c r="F15" s="60"/>
      <c r="G15" s="60"/>
    </row>
    <row r="16" spans="1:7" x14ac:dyDescent="0.25">
      <c r="A16" s="53" t="s">
        <v>462</v>
      </c>
      <c r="B16" s="60"/>
      <c r="C16" s="60"/>
      <c r="D16" s="60"/>
      <c r="E16" s="60"/>
      <c r="F16" s="60"/>
      <c r="G16" s="60"/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0</v>
      </c>
      <c r="C18" s="61">
        <f t="shared" ref="C18:G18" si="1">SUM(C19:C27)</f>
        <v>0</v>
      </c>
      <c r="D18" s="61">
        <f t="shared" si="1"/>
        <v>4278664.63</v>
      </c>
      <c r="E18" s="61">
        <f t="shared" si="1"/>
        <v>2576177.1</v>
      </c>
      <c r="F18" s="61">
        <f t="shared" si="1"/>
        <v>2681258.6999999997</v>
      </c>
      <c r="G18" s="61">
        <f t="shared" si="1"/>
        <v>2775104</v>
      </c>
    </row>
    <row r="19" spans="1:7" x14ac:dyDescent="0.25">
      <c r="A19" s="53" t="s">
        <v>454</v>
      </c>
      <c r="B19" s="60"/>
      <c r="C19" s="60"/>
      <c r="D19" s="60"/>
      <c r="E19" s="60"/>
      <c r="F19" s="60"/>
      <c r="G19" s="60"/>
    </row>
    <row r="20" spans="1:7" x14ac:dyDescent="0.25">
      <c r="A20" s="53" t="s">
        <v>455</v>
      </c>
      <c r="B20" s="60"/>
      <c r="C20" s="60"/>
      <c r="D20" s="60">
        <v>2786715.12</v>
      </c>
      <c r="E20" s="60">
        <v>981973.05</v>
      </c>
      <c r="F20" s="60">
        <v>475531.55</v>
      </c>
      <c r="G20" s="60">
        <v>929500</v>
      </c>
    </row>
    <row r="21" spans="1:7" x14ac:dyDescent="0.25">
      <c r="A21" s="53" t="s">
        <v>456</v>
      </c>
      <c r="B21" s="60"/>
      <c r="C21" s="60"/>
      <c r="D21" s="60">
        <v>253341.3</v>
      </c>
      <c r="E21" s="60">
        <v>209392.67</v>
      </c>
      <c r="F21" s="60">
        <v>152158.39000000001</v>
      </c>
      <c r="G21" s="60">
        <v>80162.5</v>
      </c>
    </row>
    <row r="22" spans="1:7" x14ac:dyDescent="0.25">
      <c r="A22" s="53" t="s">
        <v>457</v>
      </c>
      <c r="B22" s="60"/>
      <c r="C22" s="60"/>
      <c r="D22" s="60">
        <v>1238608.21</v>
      </c>
      <c r="E22" s="60">
        <v>1280796.1599999999</v>
      </c>
      <c r="F22" s="60">
        <v>1876766.46</v>
      </c>
      <c r="G22" s="60">
        <v>1765441.5</v>
      </c>
    </row>
    <row r="23" spans="1:7" x14ac:dyDescent="0.25">
      <c r="A23" s="53" t="s">
        <v>458</v>
      </c>
      <c r="B23" s="60"/>
      <c r="C23" s="60"/>
      <c r="D23" s="60"/>
      <c r="E23" s="60">
        <v>104015.22</v>
      </c>
      <c r="F23" s="60">
        <v>176802.3</v>
      </c>
      <c r="G23" s="60">
        <v>0</v>
      </c>
    </row>
    <row r="24" spans="1:7" x14ac:dyDescent="0.25">
      <c r="A24" s="53" t="s">
        <v>459</v>
      </c>
      <c r="B24" s="60"/>
      <c r="C24" s="60"/>
      <c r="D24" s="60"/>
      <c r="E24" s="60"/>
      <c r="F24" s="60"/>
      <c r="G24" s="60"/>
    </row>
    <row r="25" spans="1:7" x14ac:dyDescent="0.25">
      <c r="A25" s="53" t="s">
        <v>460</v>
      </c>
      <c r="B25" s="60"/>
      <c r="C25" s="60"/>
      <c r="D25" s="60"/>
      <c r="E25" s="60"/>
      <c r="F25" s="60"/>
      <c r="G25" s="60"/>
    </row>
    <row r="26" spans="1:7" x14ac:dyDescent="0.25">
      <c r="A26" s="53" t="s">
        <v>464</v>
      </c>
      <c r="B26" s="60"/>
      <c r="C26" s="60"/>
      <c r="D26" s="60"/>
      <c r="E26" s="60"/>
      <c r="F26" s="60"/>
      <c r="G26" s="60"/>
    </row>
    <row r="27" spans="1:7" x14ac:dyDescent="0.25">
      <c r="A27" s="53" t="s">
        <v>462</v>
      </c>
      <c r="B27" s="60"/>
      <c r="C27" s="60"/>
      <c r="D27" s="60"/>
      <c r="E27" s="60"/>
      <c r="F27" s="60"/>
      <c r="G27" s="60"/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0</v>
      </c>
      <c r="C29" s="60">
        <f t="shared" ref="C29:G29" si="2">C7+C18</f>
        <v>0</v>
      </c>
      <c r="D29" s="60">
        <f t="shared" si="2"/>
        <v>26962947.659999996</v>
      </c>
      <c r="E29" s="60">
        <f t="shared" si="2"/>
        <v>26533153.250000004</v>
      </c>
      <c r="F29" s="60">
        <f t="shared" si="2"/>
        <v>23560401.149999999</v>
      </c>
      <c r="G29" s="60">
        <f t="shared" si="2"/>
        <v>25073287.650000002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90" t="s">
        <v>3292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3293</v>
      </c>
      <c r="B33" s="190"/>
      <c r="C33" s="190"/>
      <c r="D33" s="190"/>
      <c r="E33" s="190"/>
      <c r="F33" s="190"/>
      <c r="G33" s="190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22684283.029999997</v>
      </c>
      <c r="S2" s="18">
        <f>'Formato 7 d)'!E7</f>
        <v>23956976.150000002</v>
      </c>
      <c r="T2" s="18">
        <f>'Formato 7 d)'!F7</f>
        <v>20879142.449999999</v>
      </c>
      <c r="U2" s="18">
        <f>'Formato 7 d)'!G7</f>
        <v>22298183.650000002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17449384.09</v>
      </c>
      <c r="S3" s="18">
        <f>'Formato 7 d)'!E8</f>
        <v>18850964.629999999</v>
      </c>
      <c r="T3" s="18">
        <f>'Formato 7 d)'!F8</f>
        <v>17017564.84</v>
      </c>
      <c r="U3" s="18">
        <f>'Formato 7 d)'!G8</f>
        <v>18002489.420000002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3566715.42</v>
      </c>
      <c r="S4" s="18">
        <f>'Formato 7 d)'!E9</f>
        <v>1492119.08</v>
      </c>
      <c r="T4" s="18">
        <f>'Formato 7 d)'!F9</f>
        <v>1046086.5700000001</v>
      </c>
      <c r="U4" s="18">
        <f>'Formato 7 d)'!G9</f>
        <v>1087884.6200000001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1421276.72</v>
      </c>
      <c r="S5" s="18">
        <f>'Formato 7 d)'!E10</f>
        <v>2953283.18</v>
      </c>
      <c r="T5" s="18">
        <f>'Formato 7 d)'!F10</f>
        <v>2008323.7399999998</v>
      </c>
      <c r="U5" s="18">
        <f>'Formato 7 d)'!G10</f>
        <v>2179251.92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246906.80000000005</v>
      </c>
      <c r="S6" s="18">
        <f>'Formato 7 d)'!E11</f>
        <v>398319.97999999992</v>
      </c>
      <c r="T6" s="18">
        <f>'Formato 7 d)'!F11</f>
        <v>468663.23</v>
      </c>
      <c r="U6" s="18">
        <f>'Formato 7 d)'!G11</f>
        <v>605481.73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262289.28000000003</v>
      </c>
      <c r="T7" s="18">
        <f>'Formato 7 d)'!F12</f>
        <v>338504.07</v>
      </c>
      <c r="U7" s="18">
        <f>'Formato 7 d)'!G12</f>
        <v>24038.46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399037.5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4278664.63</v>
      </c>
      <c r="S12" s="18">
        <f>'Formato 7 d)'!E18</f>
        <v>2576177.1</v>
      </c>
      <c r="T12" s="18">
        <f>'Formato 7 d)'!F18</f>
        <v>2681258.6999999997</v>
      </c>
      <c r="U12" s="18">
        <f>'Formato 7 d)'!G18</f>
        <v>2775104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2786715.12</v>
      </c>
      <c r="S14" s="18">
        <f>'Formato 7 d)'!E20</f>
        <v>981973.05</v>
      </c>
      <c r="T14" s="18">
        <f>'Formato 7 d)'!F20</f>
        <v>475531.55</v>
      </c>
      <c r="U14" s="18">
        <f>'Formato 7 d)'!G20</f>
        <v>929500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253341.3</v>
      </c>
      <c r="S15" s="18">
        <f>'Formato 7 d)'!E21</f>
        <v>209392.67</v>
      </c>
      <c r="T15" s="18">
        <f>'Formato 7 d)'!F21</f>
        <v>152158.39000000001</v>
      </c>
      <c r="U15" s="18">
        <f>'Formato 7 d)'!G21</f>
        <v>80162.5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1238608.21</v>
      </c>
      <c r="S16" s="18">
        <f>'Formato 7 d)'!E22</f>
        <v>1280796.1599999999</v>
      </c>
      <c r="T16" s="18">
        <f>'Formato 7 d)'!F22</f>
        <v>1876766.46</v>
      </c>
      <c r="U16" s="18">
        <f>'Formato 7 d)'!G22</f>
        <v>1765441.5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104015.22</v>
      </c>
      <c r="T17" s="18">
        <f>'Formato 7 d)'!F23</f>
        <v>176802.3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26962947.659999996</v>
      </c>
      <c r="S22" s="18">
        <f>'Formato 7 d)'!E29</f>
        <v>26533153.250000004</v>
      </c>
      <c r="T22" s="18">
        <f>'Formato 7 d)'!F29</f>
        <v>23560401.149999999</v>
      </c>
      <c r="U22" s="18">
        <f>'Formato 7 d)'!G29</f>
        <v>25073287.650000002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>
    <pageSetUpPr fitToPage="1"/>
  </sheetPr>
  <dimension ref="A1:XFC67"/>
  <sheetViews>
    <sheetView showGridLines="0" zoomScale="90" zoomScaleNormal="90" workbookViewId="0">
      <selection activeCell="A12" sqref="A12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70" t="s">
        <v>495</v>
      </c>
      <c r="B1" s="170"/>
      <c r="C1" s="170"/>
      <c r="D1" s="170"/>
      <c r="E1" s="170"/>
      <c r="F1" s="170"/>
      <c r="G1" s="111"/>
    </row>
    <row r="2" spans="1:7" ht="14.25" x14ac:dyDescent="0.45">
      <c r="A2" s="158" t="str">
        <f>ENTE_PUBLICO</f>
        <v>Sistema para el Desarrollo Integral de la Familia de Guanajuato, Gto., Gobierno del Estado de Guanajuato</v>
      </c>
      <c r="B2" s="159"/>
      <c r="C2" s="159"/>
      <c r="D2" s="159"/>
      <c r="E2" s="159"/>
      <c r="F2" s="160"/>
    </row>
    <row r="3" spans="1:7" ht="14.25" x14ac:dyDescent="0.45">
      <c r="A3" s="167" t="s">
        <v>496</v>
      </c>
      <c r="B3" s="168"/>
      <c r="C3" s="168"/>
      <c r="D3" s="168"/>
      <c r="E3" s="168"/>
      <c r="F3" s="169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customHeight="1" x14ac:dyDescent="0.25">
      <c r="A17" s="139" t="s">
        <v>509</v>
      </c>
      <c r="B17" s="60" t="s">
        <v>3305</v>
      </c>
      <c r="C17" s="60"/>
      <c r="D17" s="60"/>
      <c r="E17" s="60"/>
      <c r="F17" s="60"/>
    </row>
    <row r="18" spans="1:6" x14ac:dyDescent="0.2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x14ac:dyDescent="0.25">
      <c r="A22" s="64" t="s">
        <v>515</v>
      </c>
      <c r="B22" s="146"/>
      <c r="C22" s="146"/>
      <c r="D22" s="146"/>
      <c r="E22" s="146"/>
      <c r="F22" s="146"/>
    </row>
    <row r="23" spans="1:6" x14ac:dyDescent="0.2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x14ac:dyDescent="0.25">
      <c r="A25" s="137" t="s">
        <v>518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scale="5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 t="str">
        <f>'Formato 8'!B17</f>
        <v>SIN INFORMACIÓN QUE REPORTAR DURANTE EL PERIODO QUE SE INFORMA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zoomScale="90" zoomScaleNormal="90" workbookViewId="0">
      <selection activeCell="D82" sqref="A1:F82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70" t="s">
        <v>545</v>
      </c>
      <c r="B1" s="170"/>
      <c r="C1" s="170"/>
      <c r="D1" s="170"/>
      <c r="E1" s="170"/>
      <c r="F1" s="170"/>
    </row>
    <row r="2" spans="1:6" ht="14.25" x14ac:dyDescent="0.45">
      <c r="A2" s="158" t="str">
        <f>ENTE_PUBLICO_A</f>
        <v>Sistema para el Desarrollo Integral de la Familia de Guanajuato, Gto., Gobierno del Estado de Guanajuato (a)</v>
      </c>
      <c r="B2" s="159"/>
      <c r="C2" s="159"/>
      <c r="D2" s="159"/>
      <c r="E2" s="159"/>
      <c r="F2" s="160"/>
    </row>
    <row r="3" spans="1:6" x14ac:dyDescent="0.25">
      <c r="A3" s="161" t="s">
        <v>117</v>
      </c>
      <c r="B3" s="162"/>
      <c r="C3" s="162"/>
      <c r="D3" s="162"/>
      <c r="E3" s="162"/>
      <c r="F3" s="163"/>
    </row>
    <row r="4" spans="1:6" ht="14.25" x14ac:dyDescent="0.45">
      <c r="A4" s="164" t="str">
        <f>PERIODO_INFORME</f>
        <v>Al 31 de diciembre de 2020 y al 31 de diciembre de 2021 (b)</v>
      </c>
      <c r="B4" s="165"/>
      <c r="C4" s="165"/>
      <c r="D4" s="165"/>
      <c r="E4" s="165"/>
      <c r="F4" s="166"/>
    </row>
    <row r="5" spans="1:6" ht="14.25" x14ac:dyDescent="0.45">
      <c r="A5" s="167" t="s">
        <v>118</v>
      </c>
      <c r="B5" s="168"/>
      <c r="C5" s="168"/>
      <c r="D5" s="168"/>
      <c r="E5" s="168"/>
      <c r="F5" s="169"/>
    </row>
    <row r="6" spans="1:6" s="3" customFormat="1" ht="28.5" x14ac:dyDescent="0.45">
      <c r="A6" s="133" t="s">
        <v>3284</v>
      </c>
      <c r="B6" s="134" t="str">
        <f>ANIO</f>
        <v>2021 (d)</v>
      </c>
      <c r="C6" s="131" t="str">
        <f>ULTIMO</f>
        <v>31 de diciembre de 2020 (e)</v>
      </c>
      <c r="D6" s="135" t="s">
        <v>0</v>
      </c>
      <c r="E6" s="134" t="str">
        <f>ANIO</f>
        <v>2021 (d)</v>
      </c>
      <c r="F6" s="131" t="str">
        <f>ULTIMO</f>
        <v>31 de diciembre de 2020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4112444.72</v>
      </c>
      <c r="C9" s="60">
        <f>SUM(C10:C16)</f>
        <v>2303926.4</v>
      </c>
      <c r="D9" s="100" t="s">
        <v>54</v>
      </c>
      <c r="E9" s="60">
        <f>SUM(E10:E18)</f>
        <v>1431524.7699999998</v>
      </c>
      <c r="F9" s="60">
        <f>SUM(F10:F18)</f>
        <v>340005.7</v>
      </c>
    </row>
    <row r="10" spans="1:6" x14ac:dyDescent="0.25">
      <c r="A10" s="96" t="s">
        <v>4</v>
      </c>
      <c r="B10" s="60">
        <v>0</v>
      </c>
      <c r="C10" s="60">
        <v>0</v>
      </c>
      <c r="D10" s="101" t="s">
        <v>55</v>
      </c>
      <c r="E10" s="60">
        <v>1013970.73</v>
      </c>
      <c r="F10" s="60">
        <v>279961.68</v>
      </c>
    </row>
    <row r="11" spans="1:6" x14ac:dyDescent="0.25">
      <c r="A11" s="96" t="s">
        <v>5</v>
      </c>
      <c r="B11" s="60">
        <v>0</v>
      </c>
      <c r="C11" s="60">
        <v>0</v>
      </c>
      <c r="D11" s="101" t="s">
        <v>56</v>
      </c>
      <c r="E11" s="60">
        <v>73099.259999999995</v>
      </c>
      <c r="F11" s="60">
        <v>54241.440000000002</v>
      </c>
    </row>
    <row r="12" spans="1:6" x14ac:dyDescent="0.25">
      <c r="A12" s="96" t="s">
        <v>6</v>
      </c>
      <c r="B12" s="149">
        <v>4112444.72</v>
      </c>
      <c r="C12" s="149">
        <v>2303926.4</v>
      </c>
      <c r="D12" s="101" t="s">
        <v>57</v>
      </c>
      <c r="E12" s="60">
        <v>0</v>
      </c>
      <c r="F12" s="60">
        <v>0</v>
      </c>
    </row>
    <row r="13" spans="1:6" x14ac:dyDescent="0.25">
      <c r="A13" s="96" t="s">
        <v>7</v>
      </c>
      <c r="B13" s="60">
        <v>0</v>
      </c>
      <c r="C13" s="60">
        <v>0</v>
      </c>
      <c r="D13" s="101" t="s">
        <v>58</v>
      </c>
      <c r="E13" s="60"/>
      <c r="F13" s="60"/>
    </row>
    <row r="14" spans="1:6" x14ac:dyDescent="0.25">
      <c r="A14" s="96" t="s">
        <v>8</v>
      </c>
      <c r="B14" s="60">
        <v>0</v>
      </c>
      <c r="C14" s="60">
        <v>0</v>
      </c>
      <c r="D14" s="101" t="s">
        <v>59</v>
      </c>
      <c r="E14" s="60">
        <v>0</v>
      </c>
      <c r="F14" s="60">
        <v>2000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/>
      <c r="F15" s="60"/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342145.85</v>
      </c>
      <c r="F16" s="60">
        <v>2847.83</v>
      </c>
    </row>
    <row r="17" spans="1:6" x14ac:dyDescent="0.25">
      <c r="A17" s="95" t="s">
        <v>11</v>
      </c>
      <c r="B17" s="60">
        <f>SUM(B18:B24)</f>
        <v>21529</v>
      </c>
      <c r="C17" s="60">
        <f>SUM(C18:C24)</f>
        <v>1137.1399999999999</v>
      </c>
      <c r="D17" s="101" t="s">
        <v>62</v>
      </c>
      <c r="E17" s="60"/>
      <c r="F17" s="60"/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2308.9299999999998</v>
      </c>
      <c r="F18" s="60">
        <v>954.75</v>
      </c>
    </row>
    <row r="19" spans="1:6" x14ac:dyDescent="0.25">
      <c r="A19" s="97" t="s">
        <v>13</v>
      </c>
      <c r="B19" s="60">
        <v>5529</v>
      </c>
      <c r="C19" s="60">
        <v>0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5000</v>
      </c>
      <c r="C20" s="60">
        <v>0</v>
      </c>
      <c r="D20" s="101" t="s">
        <v>65</v>
      </c>
      <c r="E20" s="60"/>
      <c r="F20" s="60"/>
    </row>
    <row r="21" spans="1:6" x14ac:dyDescent="0.25">
      <c r="A21" s="97" t="s">
        <v>15</v>
      </c>
      <c r="B21" s="60"/>
      <c r="C21" s="60"/>
      <c r="D21" s="101" t="s">
        <v>66</v>
      </c>
      <c r="E21" s="60"/>
      <c r="F21" s="60"/>
    </row>
    <row r="22" spans="1:6" x14ac:dyDescent="0.25">
      <c r="A22" s="97" t="s">
        <v>16</v>
      </c>
      <c r="B22" s="60">
        <v>11000</v>
      </c>
      <c r="C22" s="60">
        <v>1000</v>
      </c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0</v>
      </c>
      <c r="C24" s="60">
        <v>137.13999999999999</v>
      </c>
      <c r="D24" s="101" t="s">
        <v>69</v>
      </c>
      <c r="E24" s="60"/>
      <c r="F24" s="60"/>
    </row>
    <row r="25" spans="1:6" x14ac:dyDescent="0.25">
      <c r="A25" s="95" t="s">
        <v>19</v>
      </c>
      <c r="B25" s="60">
        <f>SUM(B26:B30)</f>
        <v>262533.96000000002</v>
      </c>
      <c r="C25" s="60">
        <f>SUM(C26:C30)</f>
        <v>0</v>
      </c>
      <c r="D25" s="101" t="s">
        <v>70</v>
      </c>
      <c r="E25" s="60"/>
      <c r="F25" s="60"/>
    </row>
    <row r="26" spans="1:6" x14ac:dyDescent="0.25">
      <c r="A26" s="97" t="s">
        <v>20</v>
      </c>
      <c r="B26" s="60">
        <v>0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/>
      <c r="F28" s="60"/>
    </row>
    <row r="29" spans="1:6" x14ac:dyDescent="0.25">
      <c r="A29" s="97" t="s">
        <v>23</v>
      </c>
      <c r="B29" s="149">
        <v>262533.96000000002</v>
      </c>
      <c r="C29" s="149">
        <v>0</v>
      </c>
      <c r="D29" s="101" t="s">
        <v>74</v>
      </c>
      <c r="E29" s="60"/>
      <c r="F29" s="60"/>
    </row>
    <row r="30" spans="1:6" x14ac:dyDescent="0.25">
      <c r="A30" s="97" t="s">
        <v>24</v>
      </c>
      <c r="B30" s="150"/>
      <c r="C30" s="15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56294.41</v>
      </c>
      <c r="C31" s="60">
        <f>SUM(C32:C36)</f>
        <v>22610.06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56294.41</v>
      </c>
      <c r="C32" s="60">
        <v>22610.06</v>
      </c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/>
      <c r="F39" s="60"/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8500</v>
      </c>
      <c r="F42" s="60">
        <f>SUM(F43:F45)</f>
        <v>17846.61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8500</v>
      </c>
      <c r="F43" s="60">
        <v>17846.61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/>
      <c r="F44" s="60"/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4452802.0900000008</v>
      </c>
      <c r="C47" s="61">
        <f>C9+C17+C25+C31+C38+C41</f>
        <v>2327673.6</v>
      </c>
      <c r="D47" s="99" t="s">
        <v>91</v>
      </c>
      <c r="E47" s="61">
        <f>E9+E19+E23+E26+E27+E31+E38+E42</f>
        <v>1440024.7699999998</v>
      </c>
      <c r="F47" s="61">
        <f>F9+F19+F23+F26+F27+F31+F38+F42</f>
        <v>357852.31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5392458.6100000003</v>
      </c>
      <c r="C52" s="60">
        <v>5392458.6100000003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4103893.08</v>
      </c>
      <c r="C53" s="60">
        <v>3951179.11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10295</v>
      </c>
      <c r="C54" s="60">
        <v>14413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-4505968.5599999996</v>
      </c>
      <c r="C55" s="60">
        <v>-3169965.59</v>
      </c>
      <c r="D55" s="37" t="s">
        <v>98</v>
      </c>
      <c r="E55" s="149">
        <v>2217464.65</v>
      </c>
      <c r="F55" s="149">
        <v>2049232.53</v>
      </c>
    </row>
    <row r="56" spans="1:6" x14ac:dyDescent="0.25">
      <c r="A56" s="95" t="s">
        <v>47</v>
      </c>
      <c r="B56" s="60">
        <v>1547398.27</v>
      </c>
      <c r="C56" s="60">
        <v>1246899.1100000001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2217464.65</v>
      </c>
      <c r="F57" s="61">
        <f>SUM(F50:F55)</f>
        <v>2049232.53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3657489.42</v>
      </c>
      <c r="F59" s="61">
        <f>F47+F57</f>
        <v>2407084.84</v>
      </c>
    </row>
    <row r="60" spans="1:6" x14ac:dyDescent="0.25">
      <c r="A60" s="55" t="s">
        <v>50</v>
      </c>
      <c r="B60" s="61">
        <f>SUM(B50:B58)</f>
        <v>6548076.4000000022</v>
      </c>
      <c r="C60" s="61">
        <f>SUM(C50:C58)</f>
        <v>7434984.2400000012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11000878.490000002</v>
      </c>
      <c r="C62" s="61">
        <f>SUM(C47+C60)</f>
        <v>9762657.8400000017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1657375</v>
      </c>
      <c r="F63" s="77">
        <f>SUM(F64:F66)</f>
        <v>1400000</v>
      </c>
    </row>
    <row r="64" spans="1:6" x14ac:dyDescent="0.25">
      <c r="A64" s="54"/>
      <c r="B64" s="54"/>
      <c r="C64" s="54"/>
      <c r="D64" s="103" t="s">
        <v>103</v>
      </c>
      <c r="E64" s="77"/>
      <c r="F64" s="77"/>
    </row>
    <row r="65" spans="1:6" x14ac:dyDescent="0.25">
      <c r="A65" s="54"/>
      <c r="B65" s="54"/>
      <c r="C65" s="54"/>
      <c r="D65" s="41" t="s">
        <v>104</v>
      </c>
      <c r="E65" s="77">
        <v>1657375</v>
      </c>
      <c r="F65" s="77">
        <v>1400000</v>
      </c>
    </row>
    <row r="66" spans="1:6" x14ac:dyDescent="0.25">
      <c r="A66" s="54"/>
      <c r="B66" s="54"/>
      <c r="C66" s="54"/>
      <c r="D66" s="103" t="s">
        <v>105</v>
      </c>
      <c r="E66" s="77"/>
      <c r="F66" s="77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5686014.0700000003</v>
      </c>
      <c r="F68" s="77">
        <f>SUM(F69:F73)</f>
        <v>5955573</v>
      </c>
    </row>
    <row r="69" spans="1:6" x14ac:dyDescent="0.25">
      <c r="A69" s="12"/>
      <c r="B69" s="54"/>
      <c r="C69" s="54"/>
      <c r="D69" s="103" t="s">
        <v>107</v>
      </c>
      <c r="E69" s="77">
        <v>735436.68</v>
      </c>
      <c r="F69" s="77">
        <v>-956500.47</v>
      </c>
    </row>
    <row r="70" spans="1:6" x14ac:dyDescent="0.25">
      <c r="A70" s="12"/>
      <c r="B70" s="54"/>
      <c r="C70" s="54"/>
      <c r="D70" s="103" t="s">
        <v>108</v>
      </c>
      <c r="E70" s="77">
        <v>918873.75</v>
      </c>
      <c r="F70" s="77">
        <v>2880369.83</v>
      </c>
    </row>
    <row r="71" spans="1:6" x14ac:dyDescent="0.25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 x14ac:dyDescent="0.25">
      <c r="A72" s="12"/>
      <c r="B72" s="54"/>
      <c r="C72" s="54"/>
      <c r="D72" s="103" t="s">
        <v>110</v>
      </c>
      <c r="E72" s="77">
        <v>4031703.64</v>
      </c>
      <c r="F72" s="77">
        <v>4031703.64</v>
      </c>
    </row>
    <row r="73" spans="1:6" x14ac:dyDescent="0.25">
      <c r="A73" s="12"/>
      <c r="B73" s="54"/>
      <c r="C73" s="54"/>
      <c r="D73" s="103" t="s">
        <v>111</v>
      </c>
      <c r="E73" s="77"/>
      <c r="F73" s="77"/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/>
      <c r="F76" s="60"/>
    </row>
    <row r="77" spans="1:6" x14ac:dyDescent="0.25">
      <c r="A77" s="12"/>
      <c r="B77" s="54"/>
      <c r="C77" s="54"/>
      <c r="D77" s="100" t="s">
        <v>114</v>
      </c>
      <c r="E77" s="60"/>
      <c r="F77" s="60"/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7343389.0700000003</v>
      </c>
      <c r="F79" s="61">
        <f>F63+F68+F75</f>
        <v>7355573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11000878.49</v>
      </c>
      <c r="F81" s="61">
        <f>F59+F79</f>
        <v>9762657.8399999999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4112444.72</v>
      </c>
      <c r="Q4" s="18">
        <f>'Formato 1'!C9</f>
        <v>2303926.4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4112444.72</v>
      </c>
      <c r="Q7" s="18">
        <f>'Formato 1'!C12</f>
        <v>2303926.4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21529</v>
      </c>
      <c r="Q12" s="18">
        <f>'Formato 1'!C17</f>
        <v>1137.1399999999999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5529</v>
      </c>
      <c r="Q14" s="18">
        <f>'Formato 1'!C19</f>
        <v>0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5000</v>
      </c>
      <c r="Q15" s="18">
        <f>'Formato 1'!C20</f>
        <v>0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11000</v>
      </c>
      <c r="Q17" s="18">
        <f>'Formato 1'!C22</f>
        <v>1000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137.13999999999999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262533.96000000002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262533.96000000002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56294.41</v>
      </c>
      <c r="Q26" s="18">
        <f>'Formato 1'!C31</f>
        <v>22610.06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56294.41</v>
      </c>
      <c r="Q27" s="18">
        <f>'Formato 1'!C32</f>
        <v>22610.06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4452802.0900000008</v>
      </c>
      <c r="Q42" s="18">
        <f>'Formato 1'!C47</f>
        <v>2327673.6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5392458.6100000003</v>
      </c>
      <c r="Q46">
        <f>'Formato 1'!C52</f>
        <v>5392458.6100000003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4103893.08</v>
      </c>
      <c r="Q47">
        <f>'Formato 1'!C53</f>
        <v>3951179.11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10295</v>
      </c>
      <c r="Q48">
        <f>'Formato 1'!C54</f>
        <v>14413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-4505968.5599999996</v>
      </c>
      <c r="Q49">
        <f>'Formato 1'!C55</f>
        <v>-3169965.59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1547398.27</v>
      </c>
      <c r="Q50">
        <f>'Formato 1'!C56</f>
        <v>1246899.1100000001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6548076.4000000022</v>
      </c>
      <c r="Q53">
        <f>'Formato 1'!C60</f>
        <v>7434984.2400000012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11000878.490000002</v>
      </c>
      <c r="Q54">
        <f>'Formato 1'!C62</f>
        <v>9762657.8400000017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1431524.7699999998</v>
      </c>
      <c r="Q57">
        <f>'Formato 1'!F9</f>
        <v>340005.7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1013970.73</v>
      </c>
      <c r="Q58">
        <f>'Formato 1'!F10</f>
        <v>279961.68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73099.259999999995</v>
      </c>
      <c r="Q59">
        <f>'Formato 1'!F11</f>
        <v>54241.440000000002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2000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342145.85</v>
      </c>
      <c r="Q64">
        <f>'Formato 1'!F16</f>
        <v>2847.83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2308.9299999999998</v>
      </c>
      <c r="Q66">
        <f>'Formato 1'!F18</f>
        <v>954.75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8500</v>
      </c>
      <c r="Q91">
        <f>'Formato 1'!F42</f>
        <v>17846.61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8500</v>
      </c>
      <c r="Q92">
        <f>'Formato 1'!F43</f>
        <v>17846.61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1440024.7699999998</v>
      </c>
      <c r="Q95">
        <f>'Formato 1'!F47</f>
        <v>357852.31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2217464.65</v>
      </c>
      <c r="Q102">
        <f>'Formato 1'!F55</f>
        <v>2049232.53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2217464.65</v>
      </c>
      <c r="Q103">
        <f>'Formato 1'!F57</f>
        <v>2049232.53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3657489.42</v>
      </c>
      <c r="Q104">
        <f>'Formato 1'!F59</f>
        <v>2407084.84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1657375</v>
      </c>
      <c r="Q106">
        <f>'Formato 1'!F63</f>
        <v>1400000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0</v>
      </c>
      <c r="Q107">
        <f>'Formato 1'!F64</f>
        <v>0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1657375</v>
      </c>
      <c r="Q108">
        <f>'Formato 1'!F65</f>
        <v>1400000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5686014.0700000003</v>
      </c>
      <c r="Q110">
        <f>'Formato 1'!F68</f>
        <v>5955573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735436.68</v>
      </c>
      <c r="Q111">
        <f>'Formato 1'!F69</f>
        <v>-956500.47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918873.75</v>
      </c>
      <c r="Q112">
        <f>'Formato 1'!F70</f>
        <v>2880369.83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4031703.64</v>
      </c>
      <c r="Q114">
        <f>'Formato 1'!F72</f>
        <v>4031703.64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7343389.0700000003</v>
      </c>
      <c r="Q119">
        <f>'Formato 1'!F79</f>
        <v>7355573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11000878.49</v>
      </c>
      <c r="Q120">
        <f>'Formato 1'!F81</f>
        <v>9762657.8399999999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>
    <pageSetUpPr fitToPage="1"/>
  </sheetPr>
  <dimension ref="A1:I47"/>
  <sheetViews>
    <sheetView showGridLines="0" topLeftCell="A4" zoomScale="90" zoomScaleNormal="90" workbookViewId="0">
      <selection activeCell="B42" sqref="B42:F4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72" t="s">
        <v>544</v>
      </c>
      <c r="B1" s="172"/>
      <c r="C1" s="172"/>
      <c r="D1" s="172"/>
      <c r="E1" s="172"/>
      <c r="F1" s="172"/>
      <c r="G1" s="172"/>
      <c r="H1" s="172"/>
    </row>
    <row r="2" spans="1:9" ht="14.25" x14ac:dyDescent="0.45">
      <c r="A2" s="158" t="str">
        <f>ENTE_PUBLICO_A</f>
        <v>Sistema para el Desarrollo Integral de la Familia de Guanajuato, Gto., Gobierno del Estado de Guanajuato (a)</v>
      </c>
      <c r="B2" s="159"/>
      <c r="C2" s="159"/>
      <c r="D2" s="159"/>
      <c r="E2" s="159"/>
      <c r="F2" s="159"/>
      <c r="G2" s="159"/>
      <c r="H2" s="160"/>
    </row>
    <row r="3" spans="1:9" x14ac:dyDescent="0.25">
      <c r="A3" s="161" t="s">
        <v>120</v>
      </c>
      <c r="B3" s="162"/>
      <c r="C3" s="162"/>
      <c r="D3" s="162"/>
      <c r="E3" s="162"/>
      <c r="F3" s="162"/>
      <c r="G3" s="162"/>
      <c r="H3" s="163"/>
    </row>
    <row r="4" spans="1:9" ht="14.25" x14ac:dyDescent="0.45">
      <c r="A4" s="164" t="str">
        <f>PERIODO_INFORME</f>
        <v>Al 31 de diciembre de 2020 y al 31 de diciembre de 2021 (b)</v>
      </c>
      <c r="B4" s="165"/>
      <c r="C4" s="165"/>
      <c r="D4" s="165"/>
      <c r="E4" s="165"/>
      <c r="F4" s="165"/>
      <c r="G4" s="165"/>
      <c r="H4" s="166"/>
    </row>
    <row r="5" spans="1:9" ht="14.25" x14ac:dyDescent="0.45">
      <c r="A5" s="167" t="s">
        <v>118</v>
      </c>
      <c r="B5" s="168"/>
      <c r="C5" s="168"/>
      <c r="D5" s="168"/>
      <c r="E5" s="168"/>
      <c r="F5" s="168"/>
      <c r="G5" s="168"/>
      <c r="H5" s="169"/>
    </row>
    <row r="6" spans="1:9" ht="45" x14ac:dyDescent="0.25">
      <c r="A6" s="104" t="s">
        <v>121</v>
      </c>
      <c r="B6" s="105" t="str">
        <f>ULTIMO_SALDO</f>
        <v>Saldo al 31 de diciembre de 2020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2407084.84</v>
      </c>
      <c r="C18" s="132"/>
      <c r="D18" s="132"/>
      <c r="E18" s="132"/>
      <c r="F18" s="61">
        <v>3657489.42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2407084.84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3657489.42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ht="14.25" x14ac:dyDescent="0.4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ht="14.25" x14ac:dyDescent="0.4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71" t="s">
        <v>3300</v>
      </c>
      <c r="B33" s="171"/>
      <c r="C33" s="171"/>
      <c r="D33" s="171"/>
      <c r="E33" s="171"/>
      <c r="F33" s="171"/>
      <c r="G33" s="171"/>
      <c r="H33" s="171"/>
    </row>
    <row r="34" spans="1:8" ht="12" customHeight="1" x14ac:dyDescent="0.25">
      <c r="A34" s="171"/>
      <c r="B34" s="171"/>
      <c r="C34" s="171"/>
      <c r="D34" s="171"/>
      <c r="E34" s="171"/>
      <c r="F34" s="171"/>
      <c r="G34" s="171"/>
      <c r="H34" s="171"/>
    </row>
    <row r="35" spans="1:8" ht="12" customHeight="1" x14ac:dyDescent="0.25">
      <c r="A35" s="171"/>
      <c r="B35" s="171"/>
      <c r="C35" s="171"/>
      <c r="D35" s="171"/>
      <c r="E35" s="171"/>
      <c r="F35" s="171"/>
      <c r="G35" s="171"/>
      <c r="H35" s="171"/>
    </row>
    <row r="36" spans="1:8" ht="12" customHeight="1" x14ac:dyDescent="0.25">
      <c r="A36" s="171"/>
      <c r="B36" s="171"/>
      <c r="C36" s="171"/>
      <c r="D36" s="171"/>
      <c r="E36" s="171"/>
      <c r="F36" s="171"/>
      <c r="G36" s="171"/>
      <c r="H36" s="171"/>
    </row>
    <row r="37" spans="1:8" ht="12" customHeight="1" x14ac:dyDescent="0.25">
      <c r="A37" s="171"/>
      <c r="B37" s="171"/>
      <c r="C37" s="171"/>
      <c r="D37" s="171"/>
      <c r="E37" s="171"/>
      <c r="F37" s="171"/>
      <c r="G37" s="171"/>
      <c r="H37" s="171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2407084.84</v>
      </c>
      <c r="Q12" s="18"/>
      <c r="R12" s="18"/>
      <c r="S12" s="18"/>
      <c r="T12" s="18">
        <f>'Formato 2'!F18</f>
        <v>3657489.42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2407084.84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3657489.42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L21"/>
  <sheetViews>
    <sheetView showGridLines="0" zoomScale="90" zoomScaleNormal="90" workbookViewId="0">
      <selection activeCell="D16" sqref="D16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70" t="s">
        <v>543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11"/>
    </row>
    <row r="2" spans="1:12" ht="14.25" x14ac:dyDescent="0.45">
      <c r="A2" s="158" t="str">
        <f>ENTE_PUBLICO_A</f>
        <v>Sistema para el Desarrollo Integral de la Familia de Guanajuato, Gto., Gobierno del Estado de Guanajuato (a)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2" x14ac:dyDescent="0.25">
      <c r="A3" s="161" t="s">
        <v>146</v>
      </c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2" ht="14.25" x14ac:dyDescent="0.45">
      <c r="A4" s="164" t="str">
        <f>TRIMESTRE</f>
        <v>Del 1 de enero al 31 de diciembre de 2021 (b)</v>
      </c>
      <c r="B4" s="165"/>
      <c r="C4" s="165"/>
      <c r="D4" s="165"/>
      <c r="E4" s="165"/>
      <c r="F4" s="165"/>
      <c r="G4" s="165"/>
      <c r="H4" s="165"/>
      <c r="I4" s="165"/>
      <c r="J4" s="165"/>
      <c r="K4" s="166"/>
    </row>
    <row r="5" spans="1:12" ht="14.25" x14ac:dyDescent="0.45">
      <c r="A5" s="161" t="s">
        <v>118</v>
      </c>
      <c r="B5" s="162"/>
      <c r="C5" s="162"/>
      <c r="D5" s="162"/>
      <c r="E5" s="162"/>
      <c r="F5" s="162"/>
      <c r="G5" s="162"/>
      <c r="H5" s="162"/>
      <c r="I5" s="162"/>
      <c r="J5" s="162"/>
      <c r="K5" s="163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2021 (k)</v>
      </c>
      <c r="J6" s="131" t="str">
        <f>MONTO2</f>
        <v>Monto pagado de la inversión actualizado al 31 de diciembre de 2021 (l)</v>
      </c>
      <c r="K6" s="131" t="str">
        <f>SALDO_PENDIENTE</f>
        <v>Saldo pendiente por pagar de la inversión al 31 de diciembre de 2021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Dir.Administrativa</cp:lastModifiedBy>
  <cp:lastPrinted>2022-02-18T17:35:50Z</cp:lastPrinted>
  <dcterms:created xsi:type="dcterms:W3CDTF">2017-01-19T17:59:06Z</dcterms:created>
  <dcterms:modified xsi:type="dcterms:W3CDTF">2022-02-19T02:05:39Z</dcterms:modified>
</cp:coreProperties>
</file>