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\Desktop\envio ingresos 2020\"/>
    </mc:Choice>
  </mc:AlternateContent>
  <bookViews>
    <workbookView xWindow="0" yWindow="0" windowWidth="28800" windowHeight="11835"/>
  </bookViews>
  <sheets>
    <sheet name="FORMULADO" sheetId="2" r:id="rId1"/>
  </sheets>
  <definedNames>
    <definedName name="_xlnm.Print_Area" localSheetId="0">FORMULADO!$A$1:$F$39</definedName>
  </definedNames>
  <calcPr calcId="152511"/>
</workbook>
</file>

<file path=xl/calcChain.xml><?xml version="1.0" encoding="utf-8"?>
<calcChain xmlns="http://schemas.openxmlformats.org/spreadsheetml/2006/main">
  <c r="E12" i="2" l="1"/>
  <c r="P11" i="2" l="1"/>
  <c r="F21" i="2"/>
  <c r="F27" i="2"/>
  <c r="F34" i="2"/>
  <c r="D25" i="2"/>
  <c r="E25" i="2" s="1"/>
  <c r="J25" i="2" s="1"/>
  <c r="D24" i="2"/>
  <c r="E24" i="2" s="1"/>
  <c r="J24" i="2" s="1"/>
  <c r="B33" i="2"/>
  <c r="D33" i="2" s="1"/>
  <c r="E33" i="2" s="1"/>
  <c r="B32" i="2"/>
  <c r="D32" i="2" s="1"/>
  <c r="E32" i="2" s="1"/>
  <c r="B31" i="2"/>
  <c r="D31" i="2" s="1"/>
  <c r="E31" i="2" s="1"/>
  <c r="B30" i="2"/>
  <c r="D30" i="2" s="1"/>
  <c r="E30" i="2" s="1"/>
  <c r="D20" i="2"/>
  <c r="E20" i="2" s="1"/>
  <c r="J20" i="2"/>
  <c r="B19" i="2"/>
  <c r="D19" i="2" s="1"/>
  <c r="E19" i="2" s="1"/>
  <c r="B18" i="2"/>
  <c r="D18" i="2" s="1"/>
  <c r="E18" i="2" s="1"/>
  <c r="B17" i="2"/>
  <c r="D17" i="2" s="1"/>
  <c r="E17" i="2" s="1"/>
  <c r="B15" i="2"/>
  <c r="D15" i="2" s="1"/>
  <c r="E15" i="2" s="1"/>
  <c r="B16" i="2"/>
  <c r="D16" i="2" s="1"/>
  <c r="E16" i="2" s="1"/>
  <c r="S10" i="2"/>
  <c r="H32" i="2"/>
  <c r="H34" i="2" s="1"/>
  <c r="H27" i="2"/>
  <c r="H19" i="2"/>
  <c r="H21" i="2" s="1"/>
  <c r="K15" i="2"/>
  <c r="L15" i="2" s="1"/>
  <c r="F36" i="2" l="1"/>
  <c r="E34" i="2"/>
  <c r="E27" i="2"/>
  <c r="E21" i="2"/>
  <c r="H36" i="2"/>
  <c r="E36" i="2" l="1"/>
  <c r="R11" i="2" s="1"/>
  <c r="S11" i="2" s="1"/>
  <c r="E39" i="2" l="1"/>
  <c r="G27" i="2"/>
  <c r="G34" i="2"/>
  <c r="G19" i="2"/>
  <c r="G21" i="2" s="1"/>
  <c r="G36" i="2" l="1"/>
</calcChain>
</file>

<file path=xl/sharedStrings.xml><?xml version="1.0" encoding="utf-8"?>
<sst xmlns="http://schemas.openxmlformats.org/spreadsheetml/2006/main" count="58" uniqueCount="43">
  <si>
    <r>
      <rPr>
        <b/>
        <sz val="10"/>
        <rFont val="Calibri"/>
        <family val="2"/>
      </rPr>
      <t>INGRESOS</t>
    </r>
  </si>
  <si>
    <r>
      <rPr>
        <sz val="10"/>
        <rFont val="Calibri"/>
        <family val="2"/>
      </rPr>
      <t>COSTO RECOLECCION POR KG</t>
    </r>
  </si>
  <si>
    <r>
      <rPr>
        <b/>
        <sz val="10"/>
        <rFont val="Calibri"/>
        <family val="2"/>
      </rPr>
      <t>COSTOS FIJOS</t>
    </r>
  </si>
  <si>
    <r>
      <rPr>
        <b/>
        <sz val="9"/>
        <rFont val="Calibri"/>
        <family val="2"/>
      </rPr>
      <t>TOTAL COSTOS FIJOS</t>
    </r>
  </si>
  <si>
    <r>
      <rPr>
        <b/>
        <sz val="10"/>
        <rFont val="Calibri"/>
        <family val="2"/>
      </rPr>
      <t>MANO DE OBRA</t>
    </r>
  </si>
  <si>
    <r>
      <rPr>
        <b/>
        <sz val="9"/>
        <rFont val="Calibri"/>
        <family val="2"/>
      </rPr>
      <t>TOTAL MANO DE OBRA</t>
    </r>
  </si>
  <si>
    <r>
      <rPr>
        <b/>
        <sz val="10"/>
        <rFont val="Calibri"/>
        <family val="2"/>
      </rPr>
      <t>COSTOS VARIABLES</t>
    </r>
  </si>
  <si>
    <r>
      <rPr>
        <b/>
        <sz val="10"/>
        <rFont val="Calibri"/>
        <family val="2"/>
      </rPr>
      <t>TOTAL COSTOS VARIABLES</t>
    </r>
  </si>
  <si>
    <t>ANEXO 1</t>
  </si>
  <si>
    <t>DIRECCIÓN GENERAL DE SERVICIOS PÚBLICOS</t>
  </si>
  <si>
    <t>DIRECCIÓN DE SERVICIOS BÁSICOS</t>
  </si>
  <si>
    <t>COORDINACIÓN DE LIMPIA</t>
  </si>
  <si>
    <t>MALLA SOMBRA PARA ASEGURAMIENTO DE CARGA</t>
  </si>
  <si>
    <t>VEHÍCULO CON CAJA A CIELO ABIERTO</t>
  </si>
  <si>
    <t>CONCEPTO</t>
  </si>
  <si>
    <t>PRECIO UNITARIO</t>
  </si>
  <si>
    <t>3 AÑOS</t>
  </si>
  <si>
    <t>DEPRECIACIÓN</t>
  </si>
  <si>
    <t>COSTO MENSUAL</t>
  </si>
  <si>
    <t>COSTO DIARIO</t>
  </si>
  <si>
    <t>6 MESES</t>
  </si>
  <si>
    <t>1 AÑO</t>
  </si>
  <si>
    <t>RECOLECCIÓN</t>
  </si>
  <si>
    <t>JUEGO DE CUATRO LLANTAS</t>
  </si>
  <si>
    <t>SUMINISTRO DE COMBUSTIBLE ANUAL</t>
  </si>
  <si>
    <t>DIARIO</t>
  </si>
  <si>
    <t>UNIDAD DE MEDIDA</t>
  </si>
  <si>
    <t>COSTO POR KILO</t>
  </si>
  <si>
    <t>KG RECOLECTADOS /JORNAL 8 HORAS</t>
  </si>
  <si>
    <t>INTEGRADO</t>
  </si>
  <si>
    <t>JORNAL</t>
  </si>
  <si>
    <t>M.O. OPERATIVO CHOFER POR JORNAL</t>
  </si>
  <si>
    <t>M.O. OPERATIVO AYUDANTE DE CHOFER JORNAL</t>
  </si>
  <si>
    <t>COSTO DIARIO INTEGRADO</t>
  </si>
  <si>
    <t>MANTENIMIENTO PREVENTIVO</t>
  </si>
  <si>
    <t>SEGURO DEL VEHÍCULO, FIANZA Y VERIFICACIÓN</t>
  </si>
  <si>
    <t>COSTO TOTAL</t>
  </si>
  <si>
    <t>ALARMA DE REVERSA</t>
  </si>
  <si>
    <t>TACON DE ESTACIONAMIENTO</t>
  </si>
  <si>
    <t>LOGOS Y SENALETICA DE LA CAJA</t>
  </si>
  <si>
    <t>EQUIPO DE PROTECCIÓN PERSONAL</t>
  </si>
  <si>
    <t>VEHICULO DE 1 TONELADA</t>
  </si>
  <si>
    <t>COSTO UNITARIO DE TRASLADO DE RESIDUOS SOLIDOS URBANOS POR TURNO ( 8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</si>
</sst>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</font>
    <font>
      <b/>
      <sz val="14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CE9D9"/>
      </patternFill>
    </fill>
    <fill>
      <patternFill patternType="solid">
        <fgColor rgb="FFF1DCDB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9"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44" fontId="0" fillId="0" borderId="0" xfId="1" applyFont="1" applyFill="1" applyBorder="1" applyAlignment="1">
      <alignment horizontal="left" vertical="top"/>
    </xf>
    <xf numFmtId="4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left" vertical="top"/>
    </xf>
    <xf numFmtId="44" fontId="8" fillId="0" borderId="0" xfId="1" applyFont="1" applyFill="1" applyBorder="1" applyAlignment="1">
      <alignment horizontal="left" vertical="top"/>
    </xf>
    <xf numFmtId="0" fontId="0" fillId="0" borderId="9" xfId="0" applyFill="1" applyBorder="1" applyAlignment="1">
      <alignment horizontal="left" wrapText="1"/>
    </xf>
    <xf numFmtId="44" fontId="0" fillId="0" borderId="0" xfId="1" applyNumberFormat="1" applyFont="1" applyFill="1" applyBorder="1" applyAlignment="1">
      <alignment horizontal="left" vertical="top"/>
    </xf>
    <xf numFmtId="44" fontId="0" fillId="0" borderId="3" xfId="0" applyNumberFormat="1" applyFill="1" applyBorder="1" applyAlignment="1">
      <alignment horizontal="left" wrapText="1"/>
    </xf>
    <xf numFmtId="44" fontId="2" fillId="2" borderId="3" xfId="0" applyNumberFormat="1" applyFont="1" applyFill="1" applyBorder="1" applyAlignment="1">
      <alignment horizontal="right" vertical="top" wrapText="1"/>
    </xf>
    <xf numFmtId="44" fontId="2" fillId="4" borderId="3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left" vertical="top" wrapText="1"/>
    </xf>
    <xf numFmtId="44" fontId="2" fillId="0" borderId="14" xfId="0" applyNumberFormat="1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left" vertical="top" wrapText="1"/>
    </xf>
    <xf numFmtId="44" fontId="3" fillId="0" borderId="17" xfId="1" applyNumberFormat="1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left" vertical="top" wrapText="1"/>
    </xf>
    <xf numFmtId="44" fontId="2" fillId="0" borderId="20" xfId="0" applyNumberFormat="1" applyFont="1" applyFill="1" applyBorder="1" applyAlignment="1">
      <alignment horizontal="righ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4" fontId="3" fillId="0" borderId="14" xfId="1" applyNumberFormat="1" applyFont="1" applyFill="1" applyBorder="1" applyAlignment="1">
      <alignment horizontal="right" vertical="top" wrapText="1"/>
    </xf>
    <xf numFmtId="44" fontId="2" fillId="4" borderId="17" xfId="1" applyNumberFormat="1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3" fillId="0" borderId="20" xfId="1" applyNumberFormat="1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wrapText="1"/>
    </xf>
    <xf numFmtId="44" fontId="0" fillId="0" borderId="14" xfId="1" applyNumberFormat="1" applyFont="1" applyFill="1" applyBorder="1" applyAlignment="1">
      <alignment horizontal="left" vertical="top"/>
    </xf>
    <xf numFmtId="44" fontId="7" fillId="0" borderId="14" xfId="1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 wrapText="1"/>
    </xf>
    <xf numFmtId="44" fontId="0" fillId="0" borderId="14" xfId="0" applyNumberFormat="1" applyFill="1" applyBorder="1" applyAlignment="1">
      <alignment horizontal="left" wrapText="1"/>
    </xf>
    <xf numFmtId="44" fontId="7" fillId="0" borderId="0" xfId="0" applyNumberFormat="1" applyFont="1" applyFill="1" applyBorder="1" applyAlignment="1">
      <alignment horizontal="left" vertical="top"/>
    </xf>
    <xf numFmtId="10" fontId="0" fillId="0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44" fontId="2" fillId="4" borderId="9" xfId="1" applyNumberFormat="1" applyFont="1" applyFill="1" applyBorder="1" applyAlignment="1">
      <alignment horizontal="right" vertical="top" wrapText="1"/>
    </xf>
    <xf numFmtId="44" fontId="8" fillId="2" borderId="3" xfId="0" applyNumberFormat="1" applyFont="1" applyFill="1" applyBorder="1" applyAlignment="1">
      <alignment horizontal="left" wrapText="1"/>
    </xf>
    <xf numFmtId="3" fontId="2" fillId="2" borderId="3" xfId="0" applyNumberFormat="1" applyFont="1" applyFill="1" applyBorder="1" applyAlignment="1">
      <alignment horizontal="center" vertical="center" wrapText="1"/>
    </xf>
    <xf numFmtId="44" fontId="11" fillId="0" borderId="19" xfId="0" applyNumberFormat="1" applyFont="1" applyFill="1" applyBorder="1" applyAlignment="1">
      <alignment horizontal="left" wrapText="1"/>
    </xf>
    <xf numFmtId="44" fontId="11" fillId="0" borderId="19" xfId="1" applyFont="1" applyFill="1" applyBorder="1" applyAlignment="1">
      <alignment horizontal="left" wrapText="1"/>
    </xf>
    <xf numFmtId="44" fontId="11" fillId="0" borderId="6" xfId="0" applyNumberFormat="1" applyFont="1" applyFill="1" applyBorder="1" applyAlignment="1">
      <alignment horizontal="left" wrapText="1"/>
    </xf>
    <xf numFmtId="44" fontId="11" fillId="0" borderId="6" xfId="1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44" fontId="3" fillId="0" borderId="6" xfId="1" applyFont="1" applyFill="1" applyBorder="1" applyAlignment="1">
      <alignment horizontal="left" vertical="top" wrapText="1"/>
    </xf>
    <xf numFmtId="44" fontId="11" fillId="0" borderId="16" xfId="1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 indent="17"/>
    </xf>
    <xf numFmtId="0" fontId="1" fillId="0" borderId="0" xfId="0" applyFont="1" applyFill="1" applyBorder="1" applyAlignment="1">
      <alignment horizontal="left" vertical="top" wrapText="1" indent="24"/>
    </xf>
    <xf numFmtId="0" fontId="1" fillId="0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44" fontId="2" fillId="4" borderId="40" xfId="1" applyNumberFormat="1" applyFont="1" applyFill="1" applyBorder="1" applyAlignment="1">
      <alignment horizontal="right" vertical="top" wrapText="1"/>
    </xf>
    <xf numFmtId="44" fontId="9" fillId="2" borderId="9" xfId="0" applyNumberFormat="1" applyFont="1" applyFill="1" applyBorder="1" applyAlignment="1">
      <alignment horizontal="left" vertical="top" wrapText="1" indent="2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44" fontId="5" fillId="2" borderId="32" xfId="0" applyNumberFormat="1" applyFont="1" applyFill="1" applyBorder="1" applyAlignment="1">
      <alignment horizontal="right" vertical="top" wrapText="1" indent="1"/>
    </xf>
    <xf numFmtId="0" fontId="2" fillId="2" borderId="21" xfId="0" applyFont="1" applyFill="1" applyBorder="1" applyAlignment="1">
      <alignment horizontal="left" vertical="top" wrapText="1" indent="20"/>
    </xf>
    <xf numFmtId="0" fontId="2" fillId="2" borderId="22" xfId="0" applyFont="1" applyFill="1" applyBorder="1" applyAlignment="1">
      <alignment horizontal="left" vertical="top" wrapText="1" indent="20"/>
    </xf>
    <xf numFmtId="0" fontId="2" fillId="2" borderId="23" xfId="0" applyFont="1" applyFill="1" applyBorder="1" applyAlignment="1">
      <alignment horizontal="left" vertical="top" wrapText="1" indent="20"/>
    </xf>
    <xf numFmtId="0" fontId="2" fillId="2" borderId="4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6828" cy="1101587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6828" cy="1101587"/>
        </a:xfrm>
        <a:prstGeom prst="rect">
          <a:avLst/>
        </a:prstGeom>
      </xdr:spPr>
    </xdr:pic>
    <xdr:clientData/>
  </xdr:absoluteAnchor>
  <xdr:absoluteAnchor>
    <xdr:pos x="375031" y="16846381"/>
    <xdr:ext cx="996695" cy="922502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031" y="16846381"/>
          <a:ext cx="996695" cy="922502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zoomScale="115" zoomScaleNormal="115" workbookViewId="0">
      <selection activeCell="U16" sqref="U16"/>
    </sheetView>
  </sheetViews>
  <sheetFormatPr baseColWidth="10" defaultColWidth="9.33203125" defaultRowHeight="12.75" x14ac:dyDescent="0.2"/>
  <cols>
    <col min="1" max="1" width="45.5" customWidth="1"/>
    <col min="2" max="2" width="14" customWidth="1"/>
    <col min="3" max="3" width="14.6640625" customWidth="1"/>
    <col min="4" max="4" width="13.6640625" customWidth="1"/>
    <col min="5" max="5" width="17.83203125" customWidth="1"/>
    <col min="6" max="6" width="22" style="3" hidden="1" customWidth="1"/>
    <col min="7" max="7" width="14.5" style="2" hidden="1" customWidth="1"/>
    <col min="8" max="9" width="11.5" hidden="1" customWidth="1"/>
    <col min="10" max="11" width="12.5" hidden="1" customWidth="1"/>
    <col min="12" max="17" width="0" hidden="1" customWidth="1"/>
    <col min="18" max="18" width="10.5" hidden="1" customWidth="1"/>
    <col min="19" max="19" width="0" hidden="1" customWidth="1"/>
  </cols>
  <sheetData>
    <row r="1" spans="1:19" ht="20.25" customHeight="1" x14ac:dyDescent="0.2">
      <c r="A1" s="68" t="s">
        <v>9</v>
      </c>
      <c r="B1" s="68"/>
      <c r="C1" s="68"/>
      <c r="D1" s="68"/>
      <c r="E1" s="68"/>
      <c r="F1" s="68"/>
    </row>
    <row r="2" spans="1:19" ht="19.7" customHeight="1" x14ac:dyDescent="0.2">
      <c r="A2" s="69" t="s">
        <v>10</v>
      </c>
      <c r="B2" s="69"/>
      <c r="C2" s="69"/>
      <c r="D2" s="69"/>
      <c r="E2" s="69"/>
      <c r="F2" s="69"/>
    </row>
    <row r="3" spans="1:19" ht="15.75" x14ac:dyDescent="0.2">
      <c r="A3" s="70" t="s">
        <v>11</v>
      </c>
      <c r="B3" s="70"/>
      <c r="C3" s="70"/>
      <c r="D3" s="70"/>
      <c r="E3" s="70"/>
      <c r="F3" s="70"/>
    </row>
    <row r="4" spans="1:19" ht="15.75" x14ac:dyDescent="0.2">
      <c r="A4" s="33"/>
      <c r="B4" s="33"/>
      <c r="C4" s="33"/>
      <c r="D4" s="33"/>
      <c r="E4" s="33"/>
      <c r="F4" s="33"/>
    </row>
    <row r="5" spans="1:19" ht="16.5" thickBot="1" x14ac:dyDescent="0.25">
      <c r="A5" s="46"/>
      <c r="B5" s="46"/>
      <c r="C5" s="46"/>
      <c r="D5" s="46"/>
      <c r="E5" s="46"/>
      <c r="F5" s="46"/>
    </row>
    <row r="6" spans="1:19" ht="16.5" thickBot="1" x14ac:dyDescent="0.25">
      <c r="A6" s="76" t="s">
        <v>8</v>
      </c>
      <c r="B6" s="77"/>
      <c r="C6" s="77"/>
      <c r="D6" s="77"/>
      <c r="E6" s="77"/>
      <c r="F6" s="78"/>
    </row>
    <row r="7" spans="1:19" ht="15.75" x14ac:dyDescent="0.2">
      <c r="A7" s="79"/>
      <c r="B7" s="80"/>
      <c r="C7" s="80"/>
      <c r="D7" s="80"/>
      <c r="E7" s="80"/>
      <c r="F7" s="81"/>
    </row>
    <row r="8" spans="1:19" ht="15.75" x14ac:dyDescent="0.2">
      <c r="A8" s="82" t="s">
        <v>42</v>
      </c>
      <c r="B8" s="67"/>
      <c r="C8" s="67"/>
      <c r="D8" s="67"/>
      <c r="E8" s="67"/>
      <c r="F8" s="83"/>
      <c r="Q8" s="4"/>
      <c r="R8" s="2"/>
    </row>
    <row r="9" spans="1:19" ht="16.5" thickBot="1" x14ac:dyDescent="0.25">
      <c r="A9" s="84"/>
      <c r="B9" s="85"/>
      <c r="C9" s="85"/>
      <c r="D9" s="85"/>
      <c r="E9" s="85"/>
      <c r="F9" s="86"/>
      <c r="Q9" s="4"/>
      <c r="R9" s="2"/>
    </row>
    <row r="10" spans="1:19" ht="18" customHeight="1" thickBot="1" x14ac:dyDescent="0.25">
      <c r="A10" s="89" t="s">
        <v>41</v>
      </c>
      <c r="B10" s="90"/>
      <c r="C10" s="90"/>
      <c r="D10" s="90"/>
      <c r="E10" s="90"/>
      <c r="F10" s="91"/>
      <c r="P10">
        <v>1192</v>
      </c>
      <c r="R10" s="4">
        <v>1387.7223689497716</v>
      </c>
      <c r="S10" s="8">
        <f>R10/P10</f>
        <v>1.1641966182464527</v>
      </c>
    </row>
    <row r="11" spans="1:19" ht="17.25" customHeight="1" x14ac:dyDescent="0.2">
      <c r="A11" s="71" t="s">
        <v>0</v>
      </c>
      <c r="B11" s="72"/>
      <c r="C11" s="72"/>
      <c r="D11" s="73"/>
      <c r="E11" s="88" t="s">
        <v>22</v>
      </c>
      <c r="F11" s="34">
        <v>1.1599999999999999</v>
      </c>
      <c r="P11">
        <f>E38</f>
        <v>1192</v>
      </c>
      <c r="R11" s="31">
        <f>E36</f>
        <v>1559.9908944520466</v>
      </c>
      <c r="S11" s="8">
        <f>R11/P11</f>
        <v>1.3087171933322539</v>
      </c>
    </row>
    <row r="12" spans="1:19" ht="17.25" customHeight="1" x14ac:dyDescent="0.2">
      <c r="A12" s="55" t="s">
        <v>1</v>
      </c>
      <c r="B12" s="56"/>
      <c r="C12" s="56"/>
      <c r="D12" s="57"/>
      <c r="E12" s="34">
        <f>E39</f>
        <v>1.3087171933322539</v>
      </c>
      <c r="F12" s="87"/>
      <c r="R12" s="31"/>
      <c r="S12" s="8"/>
    </row>
    <row r="13" spans="1:19" ht="15" customHeight="1" thickBot="1" x14ac:dyDescent="0.25">
      <c r="A13" s="58" t="s">
        <v>2</v>
      </c>
      <c r="B13" s="59"/>
      <c r="C13" s="59"/>
      <c r="D13" s="59"/>
      <c r="E13" s="59"/>
      <c r="F13" s="74"/>
    </row>
    <row r="14" spans="1:19" ht="30" customHeight="1" thickBot="1" x14ac:dyDescent="0.25">
      <c r="A14" s="18" t="s">
        <v>14</v>
      </c>
      <c r="B14" s="19" t="s">
        <v>15</v>
      </c>
      <c r="C14" s="19" t="s">
        <v>17</v>
      </c>
      <c r="D14" s="19" t="s">
        <v>18</v>
      </c>
      <c r="E14" s="19" t="s">
        <v>19</v>
      </c>
      <c r="F14" s="20"/>
    </row>
    <row r="15" spans="1:19" ht="15" customHeight="1" x14ac:dyDescent="0.2">
      <c r="A15" s="16" t="s">
        <v>13</v>
      </c>
      <c r="B15" s="38">
        <f>F15*(365*3)</f>
        <v>349700.00000000006</v>
      </c>
      <c r="C15" s="41" t="s">
        <v>16</v>
      </c>
      <c r="D15" s="38">
        <f>B15/(12*3)</f>
        <v>9713.8888888888905</v>
      </c>
      <c r="E15" s="38">
        <f>D15/30.4</f>
        <v>319.53581871345034</v>
      </c>
      <c r="F15" s="17">
        <v>319.36073059360734</v>
      </c>
      <c r="G15" s="2">
        <v>379.27741369863003</v>
      </c>
      <c r="H15" s="2">
        <v>319.36073059360734</v>
      </c>
      <c r="J15" s="2">
        <v>349700</v>
      </c>
      <c r="K15" s="3">
        <f>J15/3</f>
        <v>116566.66666666667</v>
      </c>
      <c r="L15" s="3">
        <f>K15/365</f>
        <v>319.36073059360734</v>
      </c>
    </row>
    <row r="16" spans="1:19" ht="15" customHeight="1" x14ac:dyDescent="0.2">
      <c r="A16" s="12" t="s">
        <v>37</v>
      </c>
      <c r="B16" s="40">
        <f>F16*(365*3)</f>
        <v>655.39999999999986</v>
      </c>
      <c r="C16" s="42" t="s">
        <v>16</v>
      </c>
      <c r="D16" s="40">
        <f t="shared" ref="D16:D19" si="0">B16/(12*3)</f>
        <v>18.205555555555552</v>
      </c>
      <c r="E16" s="40">
        <f t="shared" ref="E16:E20" si="1">D16/30.4</f>
        <v>0.59886695906432741</v>
      </c>
      <c r="F16" s="13">
        <v>0.59853881278538801</v>
      </c>
      <c r="G16" s="2">
        <v>0.59853881278538801</v>
      </c>
      <c r="H16" s="2">
        <v>0.59853881278538801</v>
      </c>
    </row>
    <row r="17" spans="1:23" ht="15" customHeight="1" x14ac:dyDescent="0.2">
      <c r="A17" s="12" t="s">
        <v>38</v>
      </c>
      <c r="B17" s="40">
        <f>F17*(365*3)</f>
        <v>742.3999999999993</v>
      </c>
      <c r="C17" s="42" t="s">
        <v>16</v>
      </c>
      <c r="D17" s="40">
        <f t="shared" si="0"/>
        <v>20.622222222222202</v>
      </c>
      <c r="E17" s="40">
        <f t="shared" si="1"/>
        <v>0.67836257309941461</v>
      </c>
      <c r="F17" s="13">
        <v>0.67799086757990801</v>
      </c>
      <c r="G17" s="2">
        <v>0.67799086757990801</v>
      </c>
      <c r="H17" s="2">
        <v>0.67799086757990801</v>
      </c>
    </row>
    <row r="18" spans="1:23" ht="15" customHeight="1" x14ac:dyDescent="0.2">
      <c r="A18" s="12" t="s">
        <v>39</v>
      </c>
      <c r="B18" s="40">
        <f>F18*(365*3)</f>
        <v>700.00000000000011</v>
      </c>
      <c r="C18" s="42" t="s">
        <v>16</v>
      </c>
      <c r="D18" s="40">
        <f t="shared" si="0"/>
        <v>19.444444444444446</v>
      </c>
      <c r="E18" s="40">
        <f t="shared" si="1"/>
        <v>0.63961988304093575</v>
      </c>
      <c r="F18" s="13">
        <v>0.63926940639269414</v>
      </c>
      <c r="G18" s="2">
        <v>0.63926940639269414</v>
      </c>
      <c r="H18" s="2">
        <v>0.63926940639269414</v>
      </c>
      <c r="W18" s="32"/>
    </row>
    <row r="19" spans="1:23" ht="15" customHeight="1" x14ac:dyDescent="0.2">
      <c r="A19" s="12" t="s">
        <v>12</v>
      </c>
      <c r="B19" s="40">
        <f>F19*(365*3)</f>
        <v>2700</v>
      </c>
      <c r="C19" s="42" t="s">
        <v>16</v>
      </c>
      <c r="D19" s="40">
        <f t="shared" si="0"/>
        <v>75</v>
      </c>
      <c r="E19" s="40">
        <f t="shared" si="1"/>
        <v>2.4671052631578947</v>
      </c>
      <c r="F19" s="13">
        <v>2.4657534246575343</v>
      </c>
      <c r="G19" s="2">
        <f>900/365</f>
        <v>2.4657534246575343</v>
      </c>
      <c r="H19" s="2">
        <f>900/365</f>
        <v>2.4657534246575343</v>
      </c>
    </row>
    <row r="20" spans="1:23" ht="15" customHeight="1" thickBot="1" x14ac:dyDescent="0.25">
      <c r="A20" s="14" t="s">
        <v>40</v>
      </c>
      <c r="B20" s="44">
        <v>35040</v>
      </c>
      <c r="C20" s="45" t="s">
        <v>21</v>
      </c>
      <c r="D20" s="44">
        <f>B20/12</f>
        <v>2920</v>
      </c>
      <c r="E20" s="44">
        <f t="shared" si="1"/>
        <v>96.05263157894737</v>
      </c>
      <c r="F20" s="15">
        <v>96</v>
      </c>
      <c r="G20" s="2">
        <v>96</v>
      </c>
      <c r="H20" s="2">
        <v>96</v>
      </c>
      <c r="J20" s="3">
        <f>H20*365</f>
        <v>35040</v>
      </c>
    </row>
    <row r="21" spans="1:23" ht="15" customHeight="1" thickBot="1" x14ac:dyDescent="0.25">
      <c r="A21" s="60" t="s">
        <v>3</v>
      </c>
      <c r="B21" s="61"/>
      <c r="C21" s="61"/>
      <c r="D21" s="61"/>
      <c r="E21" s="92">
        <f>SUM(E15:E20)</f>
        <v>419.97240497076029</v>
      </c>
      <c r="F21" s="87">
        <f>SUM(F15:F20)</f>
        <v>419.74228310502286</v>
      </c>
      <c r="G21" s="6">
        <f>SUM(G15:G19)</f>
        <v>383.65896621004555</v>
      </c>
      <c r="H21" s="6">
        <f>SUM(H15:H19)</f>
        <v>323.74228310502286</v>
      </c>
    </row>
    <row r="22" spans="1:23" ht="15" customHeight="1" thickBot="1" x14ac:dyDescent="0.25">
      <c r="A22" s="93" t="s">
        <v>4</v>
      </c>
      <c r="B22" s="94"/>
      <c r="C22" s="94"/>
      <c r="D22" s="94"/>
      <c r="E22" s="94"/>
      <c r="F22" s="95"/>
    </row>
    <row r="23" spans="1:23" ht="30" customHeight="1" thickBot="1" x14ac:dyDescent="0.25">
      <c r="A23" s="18" t="s">
        <v>14</v>
      </c>
      <c r="B23" s="19" t="s">
        <v>26</v>
      </c>
      <c r="C23" s="19" t="s">
        <v>18</v>
      </c>
      <c r="D23" s="96" t="s">
        <v>19</v>
      </c>
      <c r="E23" s="98" t="s">
        <v>33</v>
      </c>
      <c r="F23" s="97"/>
      <c r="J23" s="4" t="s">
        <v>29</v>
      </c>
    </row>
    <row r="24" spans="1:23" ht="15" customHeight="1" x14ac:dyDescent="0.2">
      <c r="A24" s="12" t="s">
        <v>31</v>
      </c>
      <c r="B24" s="42" t="s">
        <v>30</v>
      </c>
      <c r="C24" s="43">
        <v>6652.49</v>
      </c>
      <c r="D24" s="43">
        <f>C24/30</f>
        <v>221.74966666666666</v>
      </c>
      <c r="E24" s="43">
        <f>D24*1.7969</f>
        <v>398.46197603333331</v>
      </c>
      <c r="F24" s="27">
        <v>330.29</v>
      </c>
      <c r="G24" s="2">
        <v>330.29</v>
      </c>
      <c r="H24" s="2">
        <v>330.29</v>
      </c>
      <c r="J24">
        <f>E24*1.7969</f>
        <v>715.99632473429665</v>
      </c>
      <c r="K24">
        <v>398.46197603333331</v>
      </c>
    </row>
    <row r="25" spans="1:23" ht="15" customHeight="1" x14ac:dyDescent="0.2">
      <c r="A25" s="12" t="s">
        <v>32</v>
      </c>
      <c r="B25" s="42" t="s">
        <v>30</v>
      </c>
      <c r="C25" s="43">
        <v>5634.12</v>
      </c>
      <c r="D25" s="43">
        <f>C25/30</f>
        <v>187.804</v>
      </c>
      <c r="E25" s="43">
        <f>D25*1.7969</f>
        <v>337.46500759999998</v>
      </c>
      <c r="F25" s="28">
        <v>233.82</v>
      </c>
      <c r="G25" s="5">
        <v>233.82</v>
      </c>
      <c r="H25" s="5">
        <v>233.82</v>
      </c>
      <c r="J25">
        <f>E25*1.7969</f>
        <v>606.39087215643997</v>
      </c>
      <c r="K25">
        <v>337.46500759999998</v>
      </c>
    </row>
    <row r="26" spans="1:23" ht="15.2" customHeight="1" x14ac:dyDescent="0.2">
      <c r="A26" s="29"/>
      <c r="B26" s="26"/>
      <c r="C26" s="26"/>
      <c r="D26" s="26"/>
      <c r="E26" s="26"/>
      <c r="F26" s="30"/>
    </row>
    <row r="27" spans="1:23" ht="15.2" customHeight="1" thickBot="1" x14ac:dyDescent="0.25">
      <c r="A27" s="64" t="s">
        <v>5</v>
      </c>
      <c r="B27" s="65"/>
      <c r="C27" s="65"/>
      <c r="D27" s="66"/>
      <c r="E27" s="22">
        <f>E24+E25</f>
        <v>735.92698363333329</v>
      </c>
      <c r="F27" s="22">
        <f>F24+F25</f>
        <v>564.11</v>
      </c>
      <c r="G27" s="6">
        <f>SUM(G24:G26)</f>
        <v>564.11</v>
      </c>
      <c r="H27" s="6">
        <f>SUM(H24:H26)</f>
        <v>564.11</v>
      </c>
    </row>
    <row r="28" spans="1:23" ht="15" customHeight="1" thickBot="1" x14ac:dyDescent="0.25">
      <c r="A28" s="62" t="s">
        <v>6</v>
      </c>
      <c r="B28" s="63"/>
      <c r="C28" s="63"/>
      <c r="D28" s="63"/>
      <c r="E28" s="63"/>
      <c r="F28" s="75"/>
    </row>
    <row r="29" spans="1:23" ht="30" customHeight="1" thickBot="1" x14ac:dyDescent="0.25">
      <c r="A29" s="18" t="s">
        <v>14</v>
      </c>
      <c r="B29" s="19" t="s">
        <v>15</v>
      </c>
      <c r="C29" s="19" t="s">
        <v>17</v>
      </c>
      <c r="D29" s="19" t="s">
        <v>18</v>
      </c>
      <c r="E29" s="19" t="s">
        <v>19</v>
      </c>
      <c r="F29" s="20"/>
    </row>
    <row r="30" spans="1:23" ht="15" customHeight="1" x14ac:dyDescent="0.2">
      <c r="A30" s="16" t="s">
        <v>34</v>
      </c>
      <c r="B30" s="37">
        <f>F30*365</f>
        <v>9928</v>
      </c>
      <c r="C30" s="41" t="s">
        <v>21</v>
      </c>
      <c r="D30" s="38">
        <f>B30/12</f>
        <v>827.33333333333337</v>
      </c>
      <c r="E30" s="38">
        <f t="shared" ref="E30:E33" si="2">D30/30.4</f>
        <v>27.214912280701757</v>
      </c>
      <c r="F30" s="25">
        <v>27.2</v>
      </c>
      <c r="G30" s="2">
        <v>27.195302257012393</v>
      </c>
      <c r="H30" s="2">
        <v>27.2</v>
      </c>
      <c r="I30" s="3"/>
      <c r="J30" s="3"/>
    </row>
    <row r="31" spans="1:23" ht="15" customHeight="1" x14ac:dyDescent="0.2">
      <c r="A31" s="12" t="s">
        <v>23</v>
      </c>
      <c r="B31" s="39">
        <f>F31*(365/2)</f>
        <v>6800</v>
      </c>
      <c r="C31" s="42" t="s">
        <v>20</v>
      </c>
      <c r="D31" s="40">
        <f>B31/6</f>
        <v>1133.3333333333333</v>
      </c>
      <c r="E31" s="40">
        <f t="shared" si="2"/>
        <v>37.280701754385966</v>
      </c>
      <c r="F31" s="21">
        <v>37.260273972602739</v>
      </c>
      <c r="G31" s="2">
        <v>140</v>
      </c>
      <c r="H31" s="2">
        <v>37.260273972602739</v>
      </c>
      <c r="I31" s="3"/>
      <c r="J31" s="3"/>
    </row>
    <row r="32" spans="1:23" ht="15" customHeight="1" x14ac:dyDescent="0.2">
      <c r="A32" s="12" t="s">
        <v>24</v>
      </c>
      <c r="B32" s="40">
        <f>(15*365)*21</f>
        <v>114975</v>
      </c>
      <c r="C32" s="42" t="s">
        <v>25</v>
      </c>
      <c r="D32" s="40">
        <f>B32/12</f>
        <v>9581.25</v>
      </c>
      <c r="E32" s="40">
        <f t="shared" si="2"/>
        <v>315.17269736842104</v>
      </c>
      <c r="F32" s="21">
        <v>315</v>
      </c>
      <c r="G32" s="2">
        <v>618</v>
      </c>
      <c r="H32" s="2">
        <f>15*21</f>
        <v>315</v>
      </c>
    </row>
    <row r="33" spans="1:8" ht="15" customHeight="1" x14ac:dyDescent="0.2">
      <c r="A33" s="12" t="s">
        <v>35</v>
      </c>
      <c r="B33" s="40">
        <f>(F33*365)</f>
        <v>8909.5813333333372</v>
      </c>
      <c r="C33" s="41" t="s">
        <v>21</v>
      </c>
      <c r="D33" s="40">
        <f>B33/12</f>
        <v>742.46511111111147</v>
      </c>
      <c r="E33" s="40">
        <f t="shared" si="2"/>
        <v>24.423194444444459</v>
      </c>
      <c r="F33" s="21">
        <v>24.409811872146129</v>
      </c>
      <c r="G33" s="2">
        <v>24.409811872146129</v>
      </c>
      <c r="H33" s="2">
        <v>24.409811872146129</v>
      </c>
    </row>
    <row r="34" spans="1:8" ht="15" customHeight="1" thickBot="1" x14ac:dyDescent="0.25">
      <c r="A34" s="47" t="s">
        <v>7</v>
      </c>
      <c r="B34" s="48"/>
      <c r="C34" s="48"/>
      <c r="D34" s="48"/>
      <c r="E34" s="22">
        <f>SUM(E30:E33)</f>
        <v>404.09150584795321</v>
      </c>
      <c r="F34" s="22">
        <f>SUM(F30:F33)</f>
        <v>403.87008584474887</v>
      </c>
      <c r="G34" s="6">
        <f>SUM(G30:G33)</f>
        <v>809.60511412915855</v>
      </c>
      <c r="H34" s="3">
        <f>SUM(H30:H33)</f>
        <v>403.87008584474887</v>
      </c>
    </row>
    <row r="35" spans="1:8" ht="6" customHeight="1" x14ac:dyDescent="0.2">
      <c r="A35" s="7"/>
      <c r="B35" s="7"/>
      <c r="C35" s="7"/>
      <c r="D35" s="7"/>
      <c r="E35" s="23"/>
      <c r="F35" s="24"/>
    </row>
    <row r="36" spans="1:8" ht="13.5" customHeight="1" x14ac:dyDescent="0.2">
      <c r="A36" s="49" t="s">
        <v>36</v>
      </c>
      <c r="B36" s="50"/>
      <c r="C36" s="50"/>
      <c r="D36" s="51"/>
      <c r="E36" s="11">
        <f>E34+E27+E21</f>
        <v>1559.9908944520466</v>
      </c>
      <c r="F36" s="11">
        <f>F34+F27+F21</f>
        <v>1387.7223689497716</v>
      </c>
      <c r="G36" s="6">
        <f>G34+G27+G21</f>
        <v>1757.3740803392041</v>
      </c>
      <c r="H36" s="6">
        <f>H34+H27+H21</f>
        <v>1291.7223689497716</v>
      </c>
    </row>
    <row r="37" spans="1:8" ht="12.95" customHeight="1" x14ac:dyDescent="0.2">
      <c r="A37" s="1"/>
      <c r="B37" s="1"/>
      <c r="C37" s="1"/>
      <c r="D37" s="1"/>
      <c r="E37" s="1"/>
      <c r="F37" s="9"/>
    </row>
    <row r="38" spans="1:8" ht="16.5" customHeight="1" x14ac:dyDescent="0.2">
      <c r="A38" s="52" t="s">
        <v>28</v>
      </c>
      <c r="B38" s="53"/>
      <c r="C38" s="53"/>
      <c r="D38" s="54"/>
      <c r="E38" s="36">
        <v>1192</v>
      </c>
      <c r="F38" s="10"/>
    </row>
    <row r="39" spans="1:8" ht="15" customHeight="1" x14ac:dyDescent="0.2">
      <c r="A39" s="52" t="s">
        <v>27</v>
      </c>
      <c r="B39" s="53"/>
      <c r="C39" s="53"/>
      <c r="D39" s="54"/>
      <c r="E39" s="35">
        <f>E36/E38</f>
        <v>1.3087171933322539</v>
      </c>
      <c r="F39" s="11"/>
    </row>
  </sheetData>
  <mergeCells count="17">
    <mergeCell ref="A36:D36"/>
    <mergeCell ref="A38:D38"/>
    <mergeCell ref="A39:D39"/>
    <mergeCell ref="A13:F13"/>
    <mergeCell ref="A22:F22"/>
    <mergeCell ref="A21:D21"/>
    <mergeCell ref="A28:F28"/>
    <mergeCell ref="A34:D34"/>
    <mergeCell ref="A10:F10"/>
    <mergeCell ref="A27:D27"/>
    <mergeCell ref="A8:F8"/>
    <mergeCell ref="A1:F1"/>
    <mergeCell ref="A2:F2"/>
    <mergeCell ref="A3:F3"/>
    <mergeCell ref="A6:F6"/>
    <mergeCell ref="A11:D11"/>
    <mergeCell ref="A12:D1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FORMULADO</vt:lpstr>
      <vt:lpstr>FORMULADO!Área_de_impresión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</dc:creator>
  <cp:lastModifiedBy>SG</cp:lastModifiedBy>
  <cp:lastPrinted>2020-08-25T15:14:33Z</cp:lastPrinted>
  <dcterms:created xsi:type="dcterms:W3CDTF">2019-10-02T20:42:28Z</dcterms:created>
  <dcterms:modified xsi:type="dcterms:W3CDTF">2020-08-25T15:14:59Z</dcterms:modified>
</cp:coreProperties>
</file>