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_0\Desktop\PC\ADMIN 2020\INGRESOS\"/>
    </mc:Choice>
  </mc:AlternateContent>
  <xr:revisionPtr revIDLastSave="0" documentId="13_ncr:1_{46FC2924-DAE2-4DC7-9456-0EE1FCD0D4E4}" xr6:coauthVersionLast="45" xr6:coauthVersionMax="45" xr10:uidLastSave="{00000000-0000-0000-0000-000000000000}"/>
  <bookViews>
    <workbookView xWindow="-120" yWindow="-120" windowWidth="29040" windowHeight="15840" xr2:uid="{67C7543F-E637-4642-B50F-65E381BBC1BF}"/>
  </bookViews>
  <sheets>
    <sheet name="PROGRAMA INTERN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32" i="1" l="1"/>
  <c r="G32" i="1" l="1"/>
  <c r="H32" i="1" s="1"/>
  <c r="I32" i="1" s="1"/>
  <c r="K32" i="1" s="1"/>
  <c r="K33" i="1" s="1"/>
  <c r="G39" i="1" s="1"/>
  <c r="J28" i="1"/>
  <c r="L28" i="1" s="1"/>
  <c r="L29" i="1" s="1"/>
  <c r="G38" i="1" s="1"/>
  <c r="I28" i="1"/>
  <c r="H28" i="1"/>
  <c r="G28" i="1"/>
  <c r="F28" i="1"/>
  <c r="G24" i="1"/>
  <c r="H24" i="1" s="1"/>
  <c r="I24" i="1" s="1"/>
  <c r="G22" i="1"/>
  <c r="J22" i="1" s="1"/>
  <c r="L22" i="1" s="1"/>
  <c r="G21" i="1"/>
  <c r="I21" i="1" s="1"/>
  <c r="J21" i="1" s="1"/>
  <c r="L21" i="1" s="1"/>
  <c r="G20" i="1"/>
  <c r="I20" i="1" s="1"/>
  <c r="L20" i="1" s="1"/>
  <c r="G16" i="1"/>
  <c r="G15" i="1"/>
  <c r="G14" i="1"/>
  <c r="G13" i="1"/>
  <c r="G12" i="1"/>
  <c r="J24" i="1" l="1"/>
  <c r="L24" i="1" s="1"/>
  <c r="G17" i="1"/>
  <c r="G36" i="1" s="1"/>
  <c r="H21" i="1"/>
  <c r="H20" i="1"/>
  <c r="L25" i="1"/>
  <c r="G37" i="1" s="1"/>
  <c r="J20" i="1"/>
  <c r="H22" i="1"/>
  <c r="I22" i="1"/>
  <c r="G40" i="1" l="1"/>
  <c r="F44" i="1" s="1"/>
</calcChain>
</file>

<file path=xl/sharedStrings.xml><?xml version="1.0" encoding="utf-8"?>
<sst xmlns="http://schemas.openxmlformats.org/spreadsheetml/2006/main" count="82" uniqueCount="66">
  <si>
    <t>TESORERIA MUNICIPAL</t>
  </si>
  <si>
    <t>TARJETA DE COSTOS POR SERVICIO</t>
  </si>
  <si>
    <t>ANÁLISIS DE PRECIOS UNITARIOS</t>
  </si>
  <si>
    <t>CONCEPTO:</t>
  </si>
  <si>
    <t>UNIDAD</t>
  </si>
  <si>
    <t>Programas internos</t>
  </si>
  <si>
    <t>SERVICIO</t>
  </si>
  <si>
    <t>Promedio anual de revisiones de  programas internos realizadas 80</t>
  </si>
  <si>
    <t>MATERIALES Y OTROS INSUMOS</t>
  </si>
  <si>
    <t>Unidad</t>
  </si>
  <si>
    <t>Cantidad</t>
  </si>
  <si>
    <t>Costo Unitario</t>
  </si>
  <si>
    <t>Importe  por servicio por unidad</t>
  </si>
  <si>
    <t>Papel</t>
  </si>
  <si>
    <t>Pieza</t>
  </si>
  <si>
    <t>Tinta toner</t>
  </si>
  <si>
    <t>Sello</t>
  </si>
  <si>
    <t>Tinta sello</t>
  </si>
  <si>
    <t>Copias (4 juegos de 5 hojas c/uno aprox.)</t>
  </si>
  <si>
    <t>SUMA:</t>
  </si>
  <si>
    <t>MANO DE OBRA</t>
  </si>
  <si>
    <t>Sueldo Mensual</t>
  </si>
  <si>
    <t>Sueldo diario</t>
  </si>
  <si>
    <t>Sueldo por hora</t>
  </si>
  <si>
    <t>Sueldo por minuto</t>
  </si>
  <si>
    <t>Total por empleado</t>
  </si>
  <si>
    <t>Personal requerido</t>
  </si>
  <si>
    <t>Total por elaboración e inspección</t>
  </si>
  <si>
    <t>Técnico especializado (Recepcionista)</t>
  </si>
  <si>
    <t>Minutos</t>
  </si>
  <si>
    <t>Técnico especializado (Inspector de programas)</t>
  </si>
  <si>
    <t>Director de área (autorización de trámite completo)</t>
  </si>
  <si>
    <t>COMBUSTIBLE EQUIPO DE TRASPORTE</t>
  </si>
  <si>
    <t>Costo por litro</t>
  </si>
  <si>
    <t>Rendimiento Anual</t>
  </si>
  <si>
    <t>Rendimiento Mensual</t>
  </si>
  <si>
    <t>Rendimeinto diario</t>
  </si>
  <si>
    <t>Rendimiento por hora</t>
  </si>
  <si>
    <t>Rendimiento por minuto</t>
  </si>
  <si>
    <t>Minutos requeridos</t>
  </si>
  <si>
    <t>Total por inspección</t>
  </si>
  <si>
    <t>Combustible</t>
  </si>
  <si>
    <t>Litros</t>
  </si>
  <si>
    <t>MANTENIMIENTO EQUIPO DE TRANSPORTE</t>
  </si>
  <si>
    <t>Costo anual</t>
  </si>
  <si>
    <t>Costo Mensual</t>
  </si>
  <si>
    <t>Costo diario</t>
  </si>
  <si>
    <t>Costo por hora</t>
  </si>
  <si>
    <t>Costo por minuto</t>
  </si>
  <si>
    <t>Servicios de mantenimiento</t>
  </si>
  <si>
    <t>Servicio</t>
  </si>
  <si>
    <t>Materiales y otros insumos</t>
  </si>
  <si>
    <t>Mano de obra</t>
  </si>
  <si>
    <t>Combustible equipo de trasporte</t>
  </si>
  <si>
    <t>Manteniemiento equipo de transporte</t>
  </si>
  <si>
    <t>Precio Unitario</t>
  </si>
  <si>
    <t>CONCEPTO</t>
  </si>
  <si>
    <t>TARIFA VIGENTE</t>
  </si>
  <si>
    <t>TARIFA PROPUESTA</t>
  </si>
  <si>
    <t>% INCREMENTO</t>
  </si>
  <si>
    <t>Programas Internos</t>
  </si>
  <si>
    <t>NOTA: El recorrido y tiempo para realizar diversas  verificaciones de los programas internos  son factores variables , puesto que se realizan a diferentes puntos y</t>
  </si>
  <si>
    <t xml:space="preserve">y según los puntos del programa que se tengan que revisar en base a la documental; así como el tiempo de elaboración del dictamen final, dependiendo del número </t>
  </si>
  <si>
    <t>DIRECCIÓN DE INGRESOS</t>
  </si>
  <si>
    <t>Coordinador Administrativo B (revisión para autorización)</t>
  </si>
  <si>
    <t>de requerimientos que se soliciten  para su análisis y complemento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</si>
</sst>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indexed="65"/>
        <bgColor theme="0"/>
      </patternFill>
    </fill>
    <fill>
      <patternFill patternType="solid">
        <fgColor theme="0" tint="-0.34998626667073579"/>
        <bgColor theme="1" tint="0.2499465926084170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3" borderId="0" xfId="0" applyFill="1"/>
    <xf numFmtId="0" fontId="2" fillId="2" borderId="3" xfId="0" applyFont="1" applyFill="1" applyBorder="1"/>
    <xf numFmtId="0" fontId="2" fillId="2" borderId="0" xfId="0" applyFont="1" applyFill="1"/>
    <xf numFmtId="0" fontId="1" fillId="5" borderId="6" xfId="0" applyFont="1" applyFill="1" applyBorder="1" applyAlignment="1">
      <alignment horizontal="left" vertical="center"/>
    </xf>
    <xf numFmtId="0" fontId="2" fillId="2" borderId="12" xfId="0" applyFont="1" applyFill="1" applyBorder="1"/>
    <xf numFmtId="0" fontId="1" fillId="2" borderId="3" xfId="0" applyFont="1" applyFill="1" applyBorder="1"/>
    <xf numFmtId="0" fontId="1" fillId="6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1" fillId="6" borderId="14" xfId="0" applyFont="1" applyFill="1" applyBorder="1"/>
    <xf numFmtId="164" fontId="1" fillId="6" borderId="15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vertical="center"/>
    </xf>
    <xf numFmtId="0" fontId="1" fillId="6" borderId="17" xfId="0" applyFont="1" applyFill="1" applyBorder="1"/>
    <xf numFmtId="0" fontId="2" fillId="2" borderId="16" xfId="0" applyFont="1" applyFill="1" applyBorder="1" applyAlignment="1">
      <alignment horizontal="center"/>
    </xf>
    <xf numFmtId="0" fontId="1" fillId="6" borderId="18" xfId="0" applyFont="1" applyFill="1" applyBorder="1"/>
    <xf numFmtId="0" fontId="1" fillId="6" borderId="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wrapText="1"/>
    </xf>
    <xf numFmtId="0" fontId="2" fillId="2" borderId="6" xfId="0" applyFont="1" applyFill="1" applyBorder="1"/>
    <xf numFmtId="164" fontId="2" fillId="2" borderId="6" xfId="0" applyNumberFormat="1" applyFont="1" applyFill="1" applyBorder="1"/>
    <xf numFmtId="0" fontId="2" fillId="2" borderId="20" xfId="0" applyFont="1" applyFill="1" applyBorder="1"/>
    <xf numFmtId="164" fontId="2" fillId="2" borderId="21" xfId="0" applyNumberFormat="1" applyFont="1" applyFill="1" applyBorder="1"/>
    <xf numFmtId="164" fontId="1" fillId="6" borderId="19" xfId="0" applyNumberFormat="1" applyFont="1" applyFill="1" applyBorder="1"/>
    <xf numFmtId="164" fontId="2" fillId="5" borderId="6" xfId="0" applyNumberFormat="1" applyFont="1" applyFill="1" applyBorder="1"/>
    <xf numFmtId="164" fontId="1" fillId="5" borderId="6" xfId="0" applyNumberFormat="1" applyFont="1" applyFill="1" applyBorder="1"/>
    <xf numFmtId="0" fontId="1" fillId="5" borderId="6" xfId="0" applyFont="1" applyFill="1" applyBorder="1"/>
    <xf numFmtId="9" fontId="1" fillId="8" borderId="6" xfId="0" applyNumberFormat="1" applyFont="1" applyFill="1" applyBorder="1" applyAlignment="1">
      <alignment horizontal="center"/>
    </xf>
    <xf numFmtId="0" fontId="0" fillId="9" borderId="0" xfId="0" applyFill="1"/>
    <xf numFmtId="0" fontId="1" fillId="6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23" xfId="0" applyFont="1" applyFill="1" applyBorder="1"/>
    <xf numFmtId="0" fontId="1" fillId="5" borderId="5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164" fontId="2" fillId="7" borderId="26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164" fontId="1" fillId="6" borderId="29" xfId="0" applyNumberFormat="1" applyFont="1" applyFill="1" applyBorder="1" applyAlignment="1">
      <alignment horizontal="center"/>
    </xf>
    <xf numFmtId="164" fontId="2" fillId="2" borderId="28" xfId="0" applyNumberFormat="1" applyFont="1" applyFill="1" applyBorder="1" applyAlignment="1">
      <alignment horizontal="center"/>
    </xf>
    <xf numFmtId="164" fontId="1" fillId="6" borderId="3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164" fontId="1" fillId="8" borderId="6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466725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646284-424C-4AAD-B2D0-DF2BE7A954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0858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4BBF-B63E-4BD7-9AF0-0A3E37713551}">
  <sheetPr>
    <pageSetUpPr fitToPage="1"/>
  </sheetPr>
  <dimension ref="A1:M49"/>
  <sheetViews>
    <sheetView tabSelected="1" workbookViewId="0">
      <selection activeCell="O26" sqref="O26"/>
    </sheetView>
  </sheetViews>
  <sheetFormatPr baseColWidth="10" defaultRowHeight="15" x14ac:dyDescent="0.25"/>
  <cols>
    <col min="1" max="1" width="11.42578125" style="2"/>
    <col min="2" max="2" width="11.42578125" style="3"/>
    <col min="3" max="3" width="18.5703125" style="3" customWidth="1"/>
    <col min="4" max="4" width="11.42578125" style="3"/>
    <col min="5" max="6" width="12.85546875" style="3" customWidth="1"/>
    <col min="7" max="7" width="13.140625" style="3" customWidth="1"/>
    <col min="8" max="8" width="12.7109375" style="3" customWidth="1"/>
    <col min="9" max="12" width="11.42578125" style="3"/>
    <col min="13" max="13" width="11.42578125" style="1"/>
    <col min="14" max="16384" width="11.42578125" style="32"/>
  </cols>
  <sheetData>
    <row r="1" spans="1:12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x14ac:dyDescent="0.25">
      <c r="A2" s="60" t="s">
        <v>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x14ac:dyDescent="0.25">
      <c r="A3" s="60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1:12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12" x14ac:dyDescent="0.25">
      <c r="A5" s="75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7"/>
    </row>
    <row r="6" spans="1:12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</row>
    <row r="7" spans="1:12" x14ac:dyDescent="0.25">
      <c r="A7" s="39" t="s">
        <v>3</v>
      </c>
      <c r="B7" s="63"/>
      <c r="C7" s="64"/>
      <c r="D7" s="64"/>
      <c r="E7" s="64"/>
      <c r="F7" s="65"/>
      <c r="G7" s="4" t="s">
        <v>4</v>
      </c>
      <c r="H7" s="37"/>
      <c r="I7" s="37"/>
      <c r="J7" s="37"/>
      <c r="K7" s="37"/>
      <c r="L7" s="38"/>
    </row>
    <row r="8" spans="1:12" x14ac:dyDescent="0.25">
      <c r="A8" s="66" t="s">
        <v>5</v>
      </c>
      <c r="B8" s="67"/>
      <c r="C8" s="67"/>
      <c r="D8" s="37"/>
      <c r="E8" s="37"/>
      <c r="F8" s="37"/>
      <c r="G8" s="5" t="s">
        <v>6</v>
      </c>
      <c r="H8" s="37"/>
      <c r="I8" s="37"/>
      <c r="J8" s="37"/>
      <c r="K8" s="37"/>
      <c r="L8" s="38"/>
    </row>
    <row r="9" spans="1:12" x14ac:dyDescent="0.25">
      <c r="A9" s="6" t="s">
        <v>7</v>
      </c>
      <c r="B9" s="40"/>
      <c r="C9" s="40"/>
      <c r="D9" s="40"/>
      <c r="E9" s="37"/>
      <c r="F9" s="37"/>
      <c r="G9" s="37"/>
      <c r="H9" s="37"/>
      <c r="I9" s="37"/>
      <c r="J9" s="37"/>
      <c r="K9" s="37"/>
      <c r="L9" s="38"/>
    </row>
    <row r="10" spans="1:12" x14ac:dyDescent="0.25">
      <c r="A10" s="6"/>
      <c r="B10" s="40"/>
      <c r="C10" s="40"/>
      <c r="D10" s="40"/>
      <c r="E10" s="37"/>
      <c r="F10" s="37"/>
      <c r="G10" s="37"/>
      <c r="H10" s="37"/>
      <c r="I10" s="37"/>
      <c r="J10" s="37"/>
      <c r="K10" s="37"/>
      <c r="L10" s="38"/>
    </row>
    <row r="11" spans="1:12" ht="38.25" x14ac:dyDescent="0.25">
      <c r="A11" s="68" t="s">
        <v>8</v>
      </c>
      <c r="B11" s="69"/>
      <c r="C11" s="69"/>
      <c r="D11" s="33" t="s">
        <v>9</v>
      </c>
      <c r="E11" s="33" t="s">
        <v>10</v>
      </c>
      <c r="F11" s="33" t="s">
        <v>11</v>
      </c>
      <c r="G11" s="7" t="s">
        <v>12</v>
      </c>
      <c r="H11" s="41"/>
      <c r="I11" s="41"/>
      <c r="J11" s="41"/>
      <c r="K11" s="41"/>
      <c r="L11" s="42"/>
    </row>
    <row r="12" spans="1:12" x14ac:dyDescent="0.25">
      <c r="A12" s="70" t="s">
        <v>13</v>
      </c>
      <c r="B12" s="71"/>
      <c r="C12" s="71"/>
      <c r="D12" s="8" t="s">
        <v>14</v>
      </c>
      <c r="E12" s="8">
        <v>20</v>
      </c>
      <c r="F12" s="9">
        <v>1.5</v>
      </c>
      <c r="G12" s="9">
        <f>+E12*F12</f>
        <v>30</v>
      </c>
      <c r="H12" s="37"/>
      <c r="I12" s="37"/>
      <c r="J12" s="37"/>
      <c r="K12" s="37"/>
      <c r="L12" s="38"/>
    </row>
    <row r="13" spans="1:12" x14ac:dyDescent="0.25">
      <c r="A13" s="55" t="s">
        <v>15</v>
      </c>
      <c r="B13" s="56"/>
      <c r="C13" s="56"/>
      <c r="D13" s="10" t="s">
        <v>9</v>
      </c>
      <c r="E13" s="10">
        <f>20/1000</f>
        <v>0.02</v>
      </c>
      <c r="F13" s="11">
        <v>1</v>
      </c>
      <c r="G13" s="11">
        <f>+E13/F13</f>
        <v>0.02</v>
      </c>
      <c r="H13" s="37"/>
      <c r="I13" s="37"/>
      <c r="J13" s="37"/>
      <c r="K13" s="37"/>
      <c r="L13" s="38"/>
    </row>
    <row r="14" spans="1:12" x14ac:dyDescent="0.25">
      <c r="A14" s="72" t="s">
        <v>16</v>
      </c>
      <c r="B14" s="73"/>
      <c r="C14" s="74"/>
      <c r="D14" s="10" t="s">
        <v>14</v>
      </c>
      <c r="E14" s="10">
        <v>1</v>
      </c>
      <c r="F14" s="11">
        <v>30</v>
      </c>
      <c r="G14" s="11">
        <f>+F14*E14</f>
        <v>30</v>
      </c>
      <c r="H14" s="37"/>
      <c r="I14" s="37"/>
      <c r="J14" s="37"/>
      <c r="K14" s="37"/>
      <c r="L14" s="38"/>
    </row>
    <row r="15" spans="1:12" x14ac:dyDescent="0.25">
      <c r="A15" s="72" t="s">
        <v>17</v>
      </c>
      <c r="B15" s="73"/>
      <c r="C15" s="74"/>
      <c r="D15" s="10" t="s">
        <v>14</v>
      </c>
      <c r="E15" s="10">
        <v>1</v>
      </c>
      <c r="F15" s="11">
        <v>13</v>
      </c>
      <c r="G15" s="11">
        <f>+F15*E15</f>
        <v>13</v>
      </c>
      <c r="H15" s="37"/>
      <c r="I15" s="37"/>
      <c r="J15" s="37"/>
      <c r="K15" s="37"/>
      <c r="L15" s="38"/>
    </row>
    <row r="16" spans="1:12" x14ac:dyDescent="0.25">
      <c r="A16" s="55" t="s">
        <v>18</v>
      </c>
      <c r="B16" s="56"/>
      <c r="C16" s="56"/>
      <c r="D16" s="10" t="s">
        <v>14</v>
      </c>
      <c r="E16" s="10">
        <v>20</v>
      </c>
      <c r="F16" s="11">
        <v>2</v>
      </c>
      <c r="G16" s="11">
        <f>+F16*E16</f>
        <v>40</v>
      </c>
      <c r="H16" s="37"/>
      <c r="I16" s="37"/>
      <c r="J16" s="37"/>
      <c r="K16" s="37"/>
      <c r="L16" s="38"/>
    </row>
    <row r="17" spans="1:12" x14ac:dyDescent="0.25">
      <c r="B17" s="37"/>
      <c r="C17" s="37"/>
      <c r="D17" s="37"/>
      <c r="E17" s="37"/>
      <c r="F17" s="12" t="s">
        <v>19</v>
      </c>
      <c r="G17" s="13">
        <f>SUM(G12:G16)</f>
        <v>113.02</v>
      </c>
      <c r="H17" s="37"/>
      <c r="I17" s="37"/>
      <c r="J17" s="37"/>
      <c r="K17" s="37"/>
      <c r="L17" s="38"/>
    </row>
    <row r="18" spans="1:12" x14ac:dyDescent="0.25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8"/>
    </row>
    <row r="19" spans="1:12" ht="38.25" x14ac:dyDescent="0.25">
      <c r="A19" s="68" t="s">
        <v>20</v>
      </c>
      <c r="B19" s="69"/>
      <c r="C19" s="69"/>
      <c r="D19" s="33" t="s">
        <v>9</v>
      </c>
      <c r="E19" s="33" t="s">
        <v>10</v>
      </c>
      <c r="F19" s="33" t="s">
        <v>21</v>
      </c>
      <c r="G19" s="33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43" t="s">
        <v>27</v>
      </c>
    </row>
    <row r="20" spans="1:12" x14ac:dyDescent="0.25">
      <c r="A20" s="78" t="s">
        <v>28</v>
      </c>
      <c r="B20" s="79"/>
      <c r="C20" s="79"/>
      <c r="D20" s="14" t="s">
        <v>29</v>
      </c>
      <c r="E20" s="14">
        <v>40</v>
      </c>
      <c r="F20" s="15">
        <v>8426.3799999999992</v>
      </c>
      <c r="G20" s="15">
        <f>+F20/30</f>
        <v>280.87933333333331</v>
      </c>
      <c r="H20" s="15">
        <f>+G20/8</f>
        <v>35.109916666666663</v>
      </c>
      <c r="I20" s="15">
        <f>+G20/480</f>
        <v>0.58516527777777771</v>
      </c>
      <c r="J20" s="15">
        <f>+I20*E20</f>
        <v>23.406611111111108</v>
      </c>
      <c r="K20" s="16">
        <v>1</v>
      </c>
      <c r="L20" s="44">
        <f>+E20*I20</f>
        <v>23.406611111111108</v>
      </c>
    </row>
    <row r="21" spans="1:12" x14ac:dyDescent="0.25">
      <c r="A21" s="72" t="s">
        <v>30</v>
      </c>
      <c r="B21" s="73"/>
      <c r="C21" s="74"/>
      <c r="D21" s="34" t="s">
        <v>29</v>
      </c>
      <c r="E21" s="34">
        <v>325</v>
      </c>
      <c r="F21" s="15">
        <v>8426.3799999999992</v>
      </c>
      <c r="G21" s="35">
        <f>+F21/30</f>
        <v>280.87933333333331</v>
      </c>
      <c r="H21" s="35">
        <f>+G21/8</f>
        <v>35.109916666666663</v>
      </c>
      <c r="I21" s="35">
        <f>+G21/480</f>
        <v>0.58516527777777771</v>
      </c>
      <c r="J21" s="35">
        <f>+I21*E21</f>
        <v>190.17871527777777</v>
      </c>
      <c r="K21" s="34">
        <v>2</v>
      </c>
      <c r="L21" s="45">
        <f>+J21*K21</f>
        <v>380.35743055555554</v>
      </c>
    </row>
    <row r="22" spans="1:12" x14ac:dyDescent="0.25">
      <c r="A22" s="80" t="s">
        <v>64</v>
      </c>
      <c r="B22" s="81"/>
      <c r="C22" s="81"/>
      <c r="D22" s="84" t="s">
        <v>29</v>
      </c>
      <c r="E22" s="84">
        <v>60</v>
      </c>
      <c r="F22" s="86">
        <v>22819.64</v>
      </c>
      <c r="G22" s="86">
        <f>+F22/30</f>
        <v>760.65466666666669</v>
      </c>
      <c r="H22" s="86">
        <f>+G22/8</f>
        <v>95.081833333333336</v>
      </c>
      <c r="I22" s="86">
        <f>+G22/480</f>
        <v>1.5846972222222222</v>
      </c>
      <c r="J22" s="86">
        <f>+G22/480</f>
        <v>1.5846972222222222</v>
      </c>
      <c r="K22" s="84">
        <v>1</v>
      </c>
      <c r="L22" s="88">
        <f>+J22*E22</f>
        <v>95.081833333333336</v>
      </c>
    </row>
    <row r="23" spans="1:12" x14ac:dyDescent="0.25">
      <c r="A23" s="82"/>
      <c r="B23" s="83"/>
      <c r="C23" s="83"/>
      <c r="D23" s="85"/>
      <c r="E23" s="85"/>
      <c r="F23" s="87"/>
      <c r="G23" s="87"/>
      <c r="H23" s="87"/>
      <c r="I23" s="87"/>
      <c r="J23" s="87"/>
      <c r="K23" s="85"/>
      <c r="L23" s="89"/>
    </row>
    <row r="24" spans="1:12" x14ac:dyDescent="0.25">
      <c r="A24" s="90" t="s">
        <v>31</v>
      </c>
      <c r="B24" s="91"/>
      <c r="C24" s="92"/>
      <c r="D24" s="34" t="s">
        <v>29</v>
      </c>
      <c r="E24" s="34">
        <v>30</v>
      </c>
      <c r="F24" s="35">
        <v>37229.300000000003</v>
      </c>
      <c r="G24" s="35">
        <f>+F24/30</f>
        <v>1240.9766666666667</v>
      </c>
      <c r="H24" s="35">
        <f>+G24/8</f>
        <v>155.12208333333334</v>
      </c>
      <c r="I24" s="35">
        <f>+H24/60</f>
        <v>2.5853680555555556</v>
      </c>
      <c r="J24" s="17">
        <f>+G24/480</f>
        <v>2.5853680555555556</v>
      </c>
      <c r="K24" s="34">
        <v>1</v>
      </c>
      <c r="L24" s="45">
        <f>+K24*J24*E24</f>
        <v>77.561041666666668</v>
      </c>
    </row>
    <row r="25" spans="1:12" x14ac:dyDescent="0.25">
      <c r="B25" s="37"/>
      <c r="C25" s="37"/>
      <c r="D25" s="37"/>
      <c r="E25" s="37"/>
      <c r="F25" s="37"/>
      <c r="G25" s="37"/>
      <c r="H25" s="37"/>
      <c r="I25" s="37"/>
      <c r="J25" s="46"/>
      <c r="K25" s="18" t="s">
        <v>19</v>
      </c>
      <c r="L25" s="47">
        <f>SUM(L20:L23)</f>
        <v>498.84587499999998</v>
      </c>
    </row>
    <row r="26" spans="1:12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8"/>
    </row>
    <row r="27" spans="1:12" ht="25.5" x14ac:dyDescent="0.25">
      <c r="A27" s="68" t="s">
        <v>32</v>
      </c>
      <c r="B27" s="69"/>
      <c r="C27" s="69"/>
      <c r="D27" s="33" t="s">
        <v>9</v>
      </c>
      <c r="E27" s="7" t="s">
        <v>33</v>
      </c>
      <c r="F27" s="7" t="s">
        <v>34</v>
      </c>
      <c r="G27" s="7" t="s">
        <v>35</v>
      </c>
      <c r="H27" s="7" t="s">
        <v>36</v>
      </c>
      <c r="I27" s="7" t="s">
        <v>37</v>
      </c>
      <c r="J27" s="7" t="s">
        <v>38</v>
      </c>
      <c r="K27" s="7" t="s">
        <v>39</v>
      </c>
      <c r="L27" s="43" t="s">
        <v>40</v>
      </c>
    </row>
    <row r="28" spans="1:12" x14ac:dyDescent="0.25">
      <c r="A28" s="55" t="s">
        <v>41</v>
      </c>
      <c r="B28" s="56"/>
      <c r="C28" s="56"/>
      <c r="D28" s="10" t="s">
        <v>42</v>
      </c>
      <c r="E28" s="11">
        <v>21.54</v>
      </c>
      <c r="F28" s="10">
        <f>970/11680</f>
        <v>8.3047945205479451E-2</v>
      </c>
      <c r="G28" s="10">
        <f>80.83/973.33</f>
        <v>8.3044804947962139E-2</v>
      </c>
      <c r="H28" s="10">
        <f>2.69/32.44</f>
        <v>8.2922318125770653E-2</v>
      </c>
      <c r="I28" s="10">
        <f>0.011/1.35</f>
        <v>8.1481481481481474E-3</v>
      </c>
      <c r="J28" s="10">
        <f>0.00183333/0.0225</f>
        <v>8.1481333333333336E-2</v>
      </c>
      <c r="K28" s="19">
        <v>190</v>
      </c>
      <c r="L28" s="48">
        <f>+K28*J28*E28</f>
        <v>333.47050480000001</v>
      </c>
    </row>
    <row r="29" spans="1:12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20" t="s">
        <v>19</v>
      </c>
      <c r="L29" s="49">
        <f>SUM(L28)</f>
        <v>333.47050480000001</v>
      </c>
    </row>
    <row r="30" spans="1:12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</row>
    <row r="31" spans="1:12" ht="26.25" x14ac:dyDescent="0.25">
      <c r="A31" s="93" t="s">
        <v>43</v>
      </c>
      <c r="B31" s="94"/>
      <c r="C31" s="94"/>
      <c r="D31" s="36" t="s">
        <v>9</v>
      </c>
      <c r="E31" s="36" t="s">
        <v>44</v>
      </c>
      <c r="F31" s="36" t="s">
        <v>45</v>
      </c>
      <c r="G31" s="36" t="s">
        <v>46</v>
      </c>
      <c r="H31" s="21" t="s">
        <v>47</v>
      </c>
      <c r="I31" s="21" t="s">
        <v>48</v>
      </c>
      <c r="J31" s="7" t="s">
        <v>39</v>
      </c>
      <c r="K31" s="22" t="s">
        <v>40</v>
      </c>
      <c r="L31" s="38"/>
    </row>
    <row r="32" spans="1:12" x14ac:dyDescent="0.25">
      <c r="A32" s="55" t="s">
        <v>49</v>
      </c>
      <c r="B32" s="56"/>
      <c r="C32" s="56"/>
      <c r="D32" s="23" t="s">
        <v>50</v>
      </c>
      <c r="E32" s="24">
        <v>68000</v>
      </c>
      <c r="F32" s="24">
        <f>+E32/30</f>
        <v>2266.6666666666665</v>
      </c>
      <c r="G32" s="24">
        <f>+F32/30</f>
        <v>75.555555555555557</v>
      </c>
      <c r="H32" s="24">
        <f>+G32/24</f>
        <v>3.1481481481481484</v>
      </c>
      <c r="I32" s="24">
        <f>+H32/60</f>
        <v>5.246913580246914E-2</v>
      </c>
      <c r="J32" s="25">
        <v>1080</v>
      </c>
      <c r="K32" s="26">
        <f>+J32*I32</f>
        <v>56.666666666666671</v>
      </c>
      <c r="L32" s="38"/>
    </row>
    <row r="33" spans="1:12" x14ac:dyDescent="0.25">
      <c r="B33" s="37"/>
      <c r="C33" s="37"/>
      <c r="D33" s="37"/>
      <c r="E33" s="37"/>
      <c r="F33" s="37"/>
      <c r="G33" s="37"/>
      <c r="H33" s="37"/>
      <c r="I33" s="37"/>
      <c r="J33" s="20" t="s">
        <v>19</v>
      </c>
      <c r="K33" s="27">
        <f>SUM(K32)</f>
        <v>56.666666666666671</v>
      </c>
      <c r="L33" s="38"/>
    </row>
    <row r="34" spans="1:12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1:12" x14ac:dyDescent="0.2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8"/>
    </row>
    <row r="36" spans="1:12" x14ac:dyDescent="0.25">
      <c r="B36" s="37"/>
      <c r="C36" s="37"/>
      <c r="D36" s="98" t="s">
        <v>51</v>
      </c>
      <c r="E36" s="98"/>
      <c r="F36" s="98"/>
      <c r="G36" s="28">
        <f>+G17</f>
        <v>113.02</v>
      </c>
      <c r="H36" s="37"/>
      <c r="I36" s="37"/>
      <c r="J36" s="37"/>
      <c r="K36" s="37"/>
      <c r="L36" s="38"/>
    </row>
    <row r="37" spans="1:12" x14ac:dyDescent="0.25">
      <c r="B37" s="37"/>
      <c r="C37" s="37"/>
      <c r="D37" s="98" t="s">
        <v>52</v>
      </c>
      <c r="E37" s="98"/>
      <c r="F37" s="98"/>
      <c r="G37" s="28">
        <f>+L25</f>
        <v>498.84587499999998</v>
      </c>
      <c r="H37" s="37"/>
      <c r="I37" s="37"/>
      <c r="J37" s="37"/>
      <c r="K37" s="37"/>
      <c r="L37" s="38"/>
    </row>
    <row r="38" spans="1:12" x14ac:dyDescent="0.25">
      <c r="B38" s="37"/>
      <c r="C38" s="37"/>
      <c r="D38" s="98" t="s">
        <v>53</v>
      </c>
      <c r="E38" s="98"/>
      <c r="F38" s="98"/>
      <c r="G38" s="28">
        <f>+L29</f>
        <v>333.47050480000001</v>
      </c>
      <c r="H38" s="37"/>
      <c r="I38" s="37"/>
      <c r="J38" s="37"/>
      <c r="K38" s="37"/>
      <c r="L38" s="38"/>
    </row>
    <row r="39" spans="1:12" x14ac:dyDescent="0.25">
      <c r="B39" s="37"/>
      <c r="C39" s="37"/>
      <c r="D39" s="98" t="s">
        <v>54</v>
      </c>
      <c r="E39" s="98"/>
      <c r="F39" s="98"/>
      <c r="G39" s="28">
        <f>+K33</f>
        <v>56.666666666666671</v>
      </c>
      <c r="H39" s="37"/>
      <c r="I39" s="37"/>
      <c r="J39" s="37"/>
      <c r="K39" s="37"/>
      <c r="L39" s="38"/>
    </row>
    <row r="40" spans="1:12" x14ac:dyDescent="0.25">
      <c r="B40" s="37"/>
      <c r="C40" s="37"/>
      <c r="D40" s="99" t="s">
        <v>55</v>
      </c>
      <c r="E40" s="100"/>
      <c r="F40" s="101"/>
      <c r="G40" s="29">
        <f>SUM(G36:G39)</f>
        <v>1002.0030464666667</v>
      </c>
      <c r="H40" s="37"/>
      <c r="I40" s="37"/>
      <c r="J40" s="37"/>
      <c r="K40" s="37"/>
      <c r="L40" s="38"/>
    </row>
    <row r="41" spans="1:12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</row>
    <row r="42" spans="1:12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</row>
    <row r="43" spans="1:12" x14ac:dyDescent="0.25">
      <c r="A43" s="102" t="s">
        <v>56</v>
      </c>
      <c r="B43" s="103"/>
      <c r="C43" s="103"/>
      <c r="D43" s="103" t="s">
        <v>57</v>
      </c>
      <c r="E43" s="103"/>
      <c r="F43" s="103" t="s">
        <v>58</v>
      </c>
      <c r="G43" s="103"/>
      <c r="H43" s="30" t="s">
        <v>59</v>
      </c>
      <c r="I43" s="37"/>
      <c r="J43" s="37"/>
      <c r="K43" s="37"/>
      <c r="L43" s="38"/>
    </row>
    <row r="44" spans="1:12" x14ac:dyDescent="0.25">
      <c r="A44" s="95" t="s">
        <v>60</v>
      </c>
      <c r="B44" s="96"/>
      <c r="C44" s="96"/>
      <c r="D44" s="96">
        <v>759.1</v>
      </c>
      <c r="E44" s="96"/>
      <c r="F44" s="97">
        <f>+G40</f>
        <v>1002.0030464666667</v>
      </c>
      <c r="G44" s="96"/>
      <c r="H44" s="31">
        <v>0.32</v>
      </c>
      <c r="I44" s="50"/>
      <c r="J44" s="50"/>
      <c r="K44" s="50"/>
      <c r="L44" s="51"/>
    </row>
    <row r="45" spans="1:12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</row>
    <row r="46" spans="1:12" x14ac:dyDescent="0.25">
      <c r="A46" s="2" t="s">
        <v>61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8"/>
    </row>
    <row r="47" spans="1:12" x14ac:dyDescent="0.25">
      <c r="A47" s="2" t="s">
        <v>62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</row>
    <row r="48" spans="1:12" x14ac:dyDescent="0.25">
      <c r="A48" s="2" t="s">
        <v>65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</row>
    <row r="49" spans="1:12" x14ac:dyDescent="0.25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</sheetData>
  <mergeCells count="41">
    <mergeCell ref="A44:C44"/>
    <mergeCell ref="D44:E44"/>
    <mergeCell ref="F44:G44"/>
    <mergeCell ref="D36:F36"/>
    <mergeCell ref="D37:F37"/>
    <mergeCell ref="D38:F38"/>
    <mergeCell ref="D39:F39"/>
    <mergeCell ref="D40:F40"/>
    <mergeCell ref="A43:C43"/>
    <mergeCell ref="D43:E43"/>
    <mergeCell ref="F43:G43"/>
    <mergeCell ref="L22:L23"/>
    <mergeCell ref="A24:C24"/>
    <mergeCell ref="A27:C27"/>
    <mergeCell ref="A28:C28"/>
    <mergeCell ref="A31:C31"/>
    <mergeCell ref="J22:J23"/>
    <mergeCell ref="K22:K23"/>
    <mergeCell ref="A32:C32"/>
    <mergeCell ref="F22:F23"/>
    <mergeCell ref="G22:G23"/>
    <mergeCell ref="H22:H23"/>
    <mergeCell ref="I22:I23"/>
    <mergeCell ref="E22:E23"/>
    <mergeCell ref="A19:C19"/>
    <mergeCell ref="A20:C20"/>
    <mergeCell ref="A21:C21"/>
    <mergeCell ref="A22:C23"/>
    <mergeCell ref="D22:D23"/>
    <mergeCell ref="A16:C16"/>
    <mergeCell ref="A1:L1"/>
    <mergeCell ref="A2:L2"/>
    <mergeCell ref="A3:L3"/>
    <mergeCell ref="B7:F7"/>
    <mergeCell ref="A8:C8"/>
    <mergeCell ref="A11:C11"/>
    <mergeCell ref="A12:C12"/>
    <mergeCell ref="A13:C13"/>
    <mergeCell ref="A14:C14"/>
    <mergeCell ref="A15:C15"/>
    <mergeCell ref="A5:L5"/>
  </mergeCells>
  <pageMargins left="1.6141732283464567" right="0.23622047244094491" top="0.74803149606299213" bottom="0.74803149606299213" header="0.31496062992125984" footer="0.31496062992125984"/>
  <pageSetup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ThinkCentre_0</dc:creator>
  <cp:lastModifiedBy>ThinkCentre_0</cp:lastModifiedBy>
  <cp:lastPrinted>2020-08-21T17:29:56Z</cp:lastPrinted>
  <dcterms:created xsi:type="dcterms:W3CDTF">2020-08-19T19:41:07Z</dcterms:created>
  <dcterms:modified xsi:type="dcterms:W3CDTF">2020-08-25T18:02:36Z</dcterms:modified>
</cp:coreProperties>
</file>