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Respaldo_MGMR_12_ene_2021\Adm_2018_2021\Deuda\Nueva_deuda\Doc_para_Ayuntamiento\No_confidencial\"/>
    </mc:Choice>
  </mc:AlternateContent>
  <xr:revisionPtr revIDLastSave="0" documentId="13_ncr:1_{0250E5FF-2880-404B-914E-8B5C5B8650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TD Amortización Anual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2" l="1"/>
  <c r="O22" i="12" s="1"/>
  <c r="P17" i="12"/>
  <c r="O17" i="12"/>
  <c r="Q13" i="12"/>
  <c r="Q14" i="12"/>
  <c r="Q15" i="12"/>
  <c r="Q18" i="12"/>
  <c r="Q19" i="12"/>
  <c r="Q20" i="12"/>
  <c r="Q21" i="12"/>
  <c r="Q12" i="12"/>
  <c r="P22" i="12"/>
  <c r="P13" i="12"/>
  <c r="P14" i="12"/>
  <c r="P15" i="12"/>
  <c r="P16" i="12"/>
  <c r="P18" i="12"/>
  <c r="P19" i="12"/>
  <c r="P20" i="12"/>
  <c r="P21" i="12"/>
  <c r="O13" i="12"/>
  <c r="O14" i="12"/>
  <c r="O15" i="12"/>
  <c r="O18" i="12"/>
  <c r="O19" i="12"/>
  <c r="O20" i="12"/>
  <c r="O21" i="12"/>
  <c r="P12" i="12"/>
  <c r="O12" i="12"/>
  <c r="K17" i="12"/>
  <c r="J17" i="12"/>
  <c r="L13" i="12"/>
  <c r="L14" i="12"/>
  <c r="L15" i="12"/>
  <c r="L16" i="12"/>
  <c r="L12" i="12"/>
  <c r="B7" i="12"/>
  <c r="Q16" i="12" l="1"/>
  <c r="Q17" i="12"/>
  <c r="L17" i="12"/>
  <c r="E13" i="12" l="1"/>
  <c r="E14" i="12"/>
  <c r="E15" i="12"/>
  <c r="E16" i="12"/>
  <c r="E17" i="12"/>
  <c r="E18" i="12"/>
  <c r="E19" i="12"/>
  <c r="E20" i="12"/>
  <c r="E21" i="12"/>
  <c r="E12" i="12"/>
</calcChain>
</file>

<file path=xl/sharedStrings.xml><?xml version="1.0" encoding="utf-8"?>
<sst xmlns="http://schemas.openxmlformats.org/spreadsheetml/2006/main" count="27" uniqueCount="18">
  <si>
    <t>Capital</t>
  </si>
  <si>
    <t>Año</t>
  </si>
  <si>
    <t>Total general</t>
  </si>
  <si>
    <t xml:space="preserve">Amortización vs Ingresos Propios </t>
  </si>
  <si>
    <t>Interés</t>
  </si>
  <si>
    <t>Amortización mas interés Total</t>
  </si>
  <si>
    <t>Proyección Ingresos de Libre Disposición</t>
  </si>
  <si>
    <t>MUNICIPIO DE GUANAJUATO</t>
  </si>
  <si>
    <t>TESORERÌA MUNICIPAL</t>
  </si>
  <si>
    <t>COORDINACIÒN GENERAL DE FINANZAS</t>
  </si>
  <si>
    <t>Deuda</t>
  </si>
  <si>
    <t>TIIE</t>
  </si>
  <si>
    <t xml:space="preserve">Nota: </t>
  </si>
  <si>
    <t>Se considero la TIIE mas alta resgitrada durante el año 2021 a fecha de corte 5 de agosto de 2021.</t>
  </si>
  <si>
    <t>Nueva Deuda</t>
  </si>
  <si>
    <t>Deuda Actual</t>
  </si>
  <si>
    <t>Para la proyecciòn de los intereses de  deuda, se estan considerando las  condiciones actuales de contrataciòn la cual es de TIIE mas 1.6%</t>
  </si>
  <si>
    <t>Total a pagar por ambas Deudas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</si>
</sst>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000%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0070C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9" fillId="0" borderId="0"/>
  </cellStyleXfs>
  <cellXfs count="52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0" fontId="1" fillId="0" borderId="0" xfId="0" applyFont="1"/>
    <xf numFmtId="165" fontId="5" fillId="0" borderId="1" xfId="1" applyNumberFormat="1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9" fontId="5" fillId="3" borderId="1" xfId="2" applyFont="1" applyFill="1" applyBorder="1" applyAlignment="1">
      <alignment horizontal="center" vertical="center"/>
    </xf>
    <xf numFmtId="9" fontId="6" fillId="3" borderId="1" xfId="2" applyFont="1" applyFill="1" applyBorder="1" applyAlignment="1">
      <alignment horizontal="center" vertical="center"/>
    </xf>
    <xf numFmtId="9" fontId="10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164" fontId="13" fillId="0" borderId="0" xfId="1" applyNumberFormat="1" applyFont="1" applyAlignment="1">
      <alignment horizontal="center"/>
    </xf>
    <xf numFmtId="166" fontId="14" fillId="0" borderId="0" xfId="2" applyNumberFormat="1" applyFont="1"/>
    <xf numFmtId="0" fontId="15" fillId="0" borderId="0" xfId="0" applyFont="1"/>
    <xf numFmtId="0" fontId="15" fillId="0" borderId="0" xfId="0" applyFont="1" applyAlignment="1">
      <alignment horizontal="right"/>
    </xf>
    <xf numFmtId="43" fontId="16" fillId="0" borderId="0" xfId="1" applyFont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164" fontId="5" fillId="3" borderId="11" xfId="1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vertical="center"/>
    </xf>
    <xf numFmtId="9" fontId="17" fillId="0" borderId="0" xfId="4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10" fontId="8" fillId="2" borderId="14" xfId="2" applyNumberFormat="1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9" fontId="10" fillId="5" borderId="2" xfId="4" applyNumberFormat="1" applyFont="1" applyFill="1" applyBorder="1" applyAlignment="1">
      <alignment horizontal="center" vertical="center"/>
    </xf>
    <xf numFmtId="9" fontId="10" fillId="5" borderId="3" xfId="4" applyNumberFormat="1" applyFont="1" applyFill="1" applyBorder="1" applyAlignment="1">
      <alignment horizontal="center" vertical="center"/>
    </xf>
    <xf numFmtId="9" fontId="10" fillId="5" borderId="4" xfId="4" applyNumberFormat="1" applyFont="1" applyFill="1" applyBorder="1" applyAlignment="1">
      <alignment horizontal="center" vertical="center"/>
    </xf>
    <xf numFmtId="9" fontId="10" fillId="5" borderId="5" xfId="4" applyNumberFormat="1" applyFont="1" applyFill="1" applyBorder="1" applyAlignment="1">
      <alignment horizontal="center" vertical="center"/>
    </xf>
    <xf numFmtId="9" fontId="10" fillId="5" borderId="0" xfId="4" applyNumberFormat="1" applyFont="1" applyFill="1" applyBorder="1" applyAlignment="1">
      <alignment horizontal="center" vertical="center"/>
    </xf>
    <xf numFmtId="9" fontId="10" fillId="5" borderId="6" xfId="4" applyNumberFormat="1" applyFont="1" applyFill="1" applyBorder="1" applyAlignment="1">
      <alignment horizontal="center" vertical="center"/>
    </xf>
    <xf numFmtId="9" fontId="10" fillId="5" borderId="7" xfId="4" applyNumberFormat="1" applyFont="1" applyFill="1" applyBorder="1" applyAlignment="1">
      <alignment horizontal="center" vertical="center"/>
    </xf>
    <xf numFmtId="9" fontId="10" fillId="5" borderId="8" xfId="4" applyNumberFormat="1" applyFont="1" applyFill="1" applyBorder="1" applyAlignment="1">
      <alignment horizontal="center" vertical="center"/>
    </xf>
    <xf numFmtId="9" fontId="10" fillId="5" borderId="9" xfId="4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9" xfId="3" xr:uid="{00000000-0005-0000-0000-000003000000}"/>
    <cellStyle name="Normal_01.08 Primera Modificacion al Presupuesto 2008" xfId="4" xr:uid="{E4B2F58B-ABF3-4277-B0FE-AFDF3A89D80B}"/>
    <cellStyle name="Porcentaje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* #,##0_-;\-* #,##0_-;_-* &quot;-&quot;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* #,##0_-;\-* #,##0_-;_-* &quot;-&quot;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_-* #,##0_-;\-* #,##0_-;_-* &quot;-&quot;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66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EC0A27-4794-4FDF-9376-29E894D31747}" name="Tabla3" displayName="Tabla3" ref="A11:D23" totalsRowShown="0" headerRowDxfId="5" dataDxfId="4" dataCellStyle="Millares">
  <tableColumns count="4">
    <tableColumn id="1" xr3:uid="{CC041B14-2F37-4CE3-9290-233D7A4EC402}" name="Año" dataDxfId="3"/>
    <tableColumn id="2" xr3:uid="{DD5CC4FB-37FB-450F-8766-C702F24250C4}" name="Capital" dataDxfId="2" dataCellStyle="Millares"/>
    <tableColumn id="3" xr3:uid="{740F287C-648C-4A76-B2B1-F349C735ADDE}" name="Interés" dataDxfId="1" dataCellStyle="Millares"/>
    <tableColumn id="5" xr3:uid="{16C92B8C-7A73-4D4A-8452-70AC30C013DA}" name="Amortización mas interés Total" data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5973-0842-4F39-87F3-3CA8F2BBFEC9}">
  <dimension ref="A1:Q23"/>
  <sheetViews>
    <sheetView tabSelected="1" topLeftCell="C1" zoomScale="90" zoomScaleNormal="90" workbookViewId="0">
      <selection activeCell="M7" sqref="M7"/>
    </sheetView>
  </sheetViews>
  <sheetFormatPr baseColWidth="10" defaultRowHeight="14.25" x14ac:dyDescent="0.2"/>
  <cols>
    <col min="1" max="1" width="11" style="2" bestFit="1" customWidth="1"/>
    <col min="2" max="3" width="13.625" bestFit="1" customWidth="1"/>
    <col min="4" max="4" width="17.25" customWidth="1"/>
    <col min="5" max="5" width="12.625" style="1" customWidth="1"/>
    <col min="6" max="6" width="1.125" customWidth="1"/>
    <col min="7" max="7" width="14.625" style="1" bestFit="1" customWidth="1"/>
    <col min="10" max="10" width="13.125" bestFit="1" customWidth="1"/>
    <col min="11" max="11" width="11.625" bestFit="1" customWidth="1"/>
    <col min="12" max="12" width="15.25" customWidth="1"/>
    <col min="17" max="17" width="14.75" customWidth="1"/>
  </cols>
  <sheetData>
    <row r="1" spans="1:17" x14ac:dyDescent="0.2">
      <c r="A1" s="43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x14ac:dyDescent="0.2">
      <c r="A2" s="46" t="s">
        <v>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ht="15" thickBot="1" x14ac:dyDescent="0.25">
      <c r="A3" s="49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 s="15" customForma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7" s="15" customFormat="1" x14ac:dyDescent="0.2">
      <c r="A5" s="26" t="s">
        <v>16</v>
      </c>
      <c r="B5" s="14"/>
      <c r="C5" s="14"/>
      <c r="D5" s="14"/>
      <c r="E5" s="14"/>
      <c r="F5" s="14"/>
      <c r="G5" s="14"/>
    </row>
    <row r="6" spans="1:17" s="15" customFormat="1" x14ac:dyDescent="0.2">
      <c r="A6" s="20" t="s">
        <v>10</v>
      </c>
      <c r="B6" s="16">
        <v>69993000</v>
      </c>
      <c r="D6" s="14"/>
      <c r="E6" s="14"/>
      <c r="F6" s="14"/>
      <c r="G6" s="14"/>
    </row>
    <row r="7" spans="1:17" s="15" customFormat="1" x14ac:dyDescent="0.2">
      <c r="A7" s="20" t="s">
        <v>11</v>
      </c>
      <c r="B7" s="17">
        <f>4.53%+1.6%</f>
        <v>6.13E-2</v>
      </c>
      <c r="D7" s="14"/>
      <c r="E7" s="14"/>
      <c r="F7" s="14"/>
      <c r="G7" s="14"/>
    </row>
    <row r="8" spans="1:17" s="15" customFormat="1" x14ac:dyDescent="0.2">
      <c r="A8" s="19" t="s">
        <v>12</v>
      </c>
      <c r="B8" s="18" t="s">
        <v>13</v>
      </c>
      <c r="D8" s="14"/>
      <c r="E8" s="14"/>
      <c r="F8" s="14"/>
      <c r="G8" s="14"/>
    </row>
    <row r="9" spans="1:17" s="15" customFormat="1" ht="15" thickBot="1" x14ac:dyDescent="0.25">
      <c r="A9" s="14"/>
      <c r="B9" s="14"/>
      <c r="C9" s="14"/>
      <c r="D9" s="14"/>
      <c r="E9" s="14"/>
      <c r="F9" s="14"/>
      <c r="G9" s="14"/>
    </row>
    <row r="10" spans="1:17" ht="15" thickBot="1" x14ac:dyDescent="0.25">
      <c r="A10" s="37" t="s">
        <v>14</v>
      </c>
      <c r="B10" s="38"/>
      <c r="C10" s="38"/>
      <c r="D10" s="38"/>
      <c r="E10" s="38"/>
      <c r="F10" s="38"/>
      <c r="G10" s="39"/>
      <c r="I10" s="34" t="s">
        <v>15</v>
      </c>
      <c r="J10" s="35"/>
      <c r="K10" s="35"/>
      <c r="L10" s="36"/>
      <c r="N10" s="40" t="s">
        <v>17</v>
      </c>
      <c r="O10" s="41"/>
      <c r="P10" s="41"/>
      <c r="Q10" s="42"/>
    </row>
    <row r="11" spans="1:17" ht="31.5" customHeight="1" x14ac:dyDescent="0.25">
      <c r="A11" s="3" t="s">
        <v>1</v>
      </c>
      <c r="B11" s="3" t="s">
        <v>0</v>
      </c>
      <c r="C11" s="3" t="s">
        <v>4</v>
      </c>
      <c r="D11" s="4" t="s">
        <v>5</v>
      </c>
      <c r="E11" s="33" t="s">
        <v>3</v>
      </c>
      <c r="F11" s="9"/>
      <c r="G11" s="11" t="s">
        <v>6</v>
      </c>
      <c r="I11" s="30" t="s">
        <v>1</v>
      </c>
      <c r="J11" s="31" t="s">
        <v>0</v>
      </c>
      <c r="K11" s="31" t="s">
        <v>4</v>
      </c>
      <c r="L11" s="32" t="s">
        <v>5</v>
      </c>
      <c r="N11" s="30" t="s">
        <v>1</v>
      </c>
      <c r="O11" s="31" t="s">
        <v>0</v>
      </c>
      <c r="P11" s="31" t="s">
        <v>4</v>
      </c>
      <c r="Q11" s="32" t="s">
        <v>5</v>
      </c>
    </row>
    <row r="12" spans="1:17" ht="18" customHeight="1" x14ac:dyDescent="0.2">
      <c r="A12" s="5">
        <v>2022</v>
      </c>
      <c r="B12" s="6">
        <v>6999300</v>
      </c>
      <c r="C12" s="6">
        <v>4093919.7337500006</v>
      </c>
      <c r="D12" s="6">
        <v>11093219.733750001</v>
      </c>
      <c r="E12" s="12">
        <f>Tabla3[[#This Row],[Amortización mas interés Total]]/G12</f>
        <v>1.9786138522956954E-2</v>
      </c>
      <c r="G12" s="23">
        <v>560656124.02738631</v>
      </c>
      <c r="I12" s="21">
        <v>2022</v>
      </c>
      <c r="J12" s="22">
        <v>2075004</v>
      </c>
      <c r="K12" s="22">
        <v>492901.05593800003</v>
      </c>
      <c r="L12" s="23">
        <f>+J12+K12</f>
        <v>2567905.0559379999</v>
      </c>
      <c r="N12" s="21">
        <v>2022</v>
      </c>
      <c r="O12" s="22">
        <f>+Tabla3[[#This Row],[Capital]]+J12</f>
        <v>9074304</v>
      </c>
      <c r="P12" s="22">
        <f>+Tabla3[[#This Row],[Interés]]+K12</f>
        <v>4586820.7896880005</v>
      </c>
      <c r="Q12" s="23">
        <f>+O12+P12</f>
        <v>13661124.789688</v>
      </c>
    </row>
    <row r="13" spans="1:17" ht="18" customHeight="1" x14ac:dyDescent="0.2">
      <c r="A13" s="5">
        <v>2023</v>
      </c>
      <c r="B13" s="6">
        <v>6999300</v>
      </c>
      <c r="C13" s="6">
        <v>3664862.6437499998</v>
      </c>
      <c r="D13" s="6">
        <v>10664162.643750001</v>
      </c>
      <c r="E13" s="12">
        <f>Tabla3[[#This Row],[Amortización mas interés Total]]/G13</f>
        <v>1.7917591240040238E-2</v>
      </c>
      <c r="G13" s="23">
        <v>595178364.14969206</v>
      </c>
      <c r="I13" s="24">
        <v>2023</v>
      </c>
      <c r="J13" s="25">
        <v>2075004</v>
      </c>
      <c r="K13" s="25">
        <v>365703.31073800009</v>
      </c>
      <c r="L13" s="23">
        <f t="shared" ref="L13:L16" si="0">+J13+K13</f>
        <v>2440707.3107380001</v>
      </c>
      <c r="N13" s="24">
        <v>2023</v>
      </c>
      <c r="O13" s="22">
        <f>+Tabla3[[#This Row],[Capital]]+J13</f>
        <v>9074304</v>
      </c>
      <c r="P13" s="22">
        <f>+Tabla3[[#This Row],[Interés]]+K13</f>
        <v>4030565.9544879999</v>
      </c>
      <c r="Q13" s="23">
        <f t="shared" ref="Q13:Q21" si="1">+O13+P13</f>
        <v>13104869.954488</v>
      </c>
    </row>
    <row r="14" spans="1:17" ht="18" customHeight="1" x14ac:dyDescent="0.2">
      <c r="A14" s="5">
        <v>2024</v>
      </c>
      <c r="B14" s="6">
        <v>6999300</v>
      </c>
      <c r="C14" s="6">
        <v>3235805.55375</v>
      </c>
      <c r="D14" s="6">
        <v>10235105.553750001</v>
      </c>
      <c r="E14" s="12">
        <f>Tabla3[[#This Row],[Amortización mas interés Total]]/G14</f>
        <v>1.6145962724313533E-2</v>
      </c>
      <c r="G14" s="23">
        <v>633911134.84595013</v>
      </c>
      <c r="I14" s="21">
        <v>2024</v>
      </c>
      <c r="J14" s="22">
        <v>2075004</v>
      </c>
      <c r="K14" s="22">
        <v>238505.56553800002</v>
      </c>
      <c r="L14" s="23">
        <f t="shared" si="0"/>
        <v>2313509.5655379998</v>
      </c>
      <c r="N14" s="21">
        <v>2024</v>
      </c>
      <c r="O14" s="22">
        <f>+Tabla3[[#This Row],[Capital]]+J14</f>
        <v>9074304</v>
      </c>
      <c r="P14" s="22">
        <f>+Tabla3[[#This Row],[Interés]]+K14</f>
        <v>3474311.1192879998</v>
      </c>
      <c r="Q14" s="23">
        <f t="shared" si="1"/>
        <v>12548615.119287999</v>
      </c>
    </row>
    <row r="15" spans="1:17" ht="18" customHeight="1" x14ac:dyDescent="0.2">
      <c r="A15" s="5">
        <v>2025</v>
      </c>
      <c r="B15" s="6">
        <v>6999300</v>
      </c>
      <c r="C15" s="6">
        <v>2806748.4637500001</v>
      </c>
      <c r="D15" s="6">
        <v>9806048.463750001</v>
      </c>
      <c r="E15" s="12">
        <f>Tabla3[[#This Row],[Amortización mas interés Total]]/G15</f>
        <v>1.4741480995370752E-2</v>
      </c>
      <c r="G15" s="23">
        <v>665201038.26945078</v>
      </c>
      <c r="I15" s="24">
        <v>2025</v>
      </c>
      <c r="J15" s="25">
        <v>2075004</v>
      </c>
      <c r="K15" s="25">
        <v>111307.820338</v>
      </c>
      <c r="L15" s="23">
        <f t="shared" si="0"/>
        <v>2186311.8203380001</v>
      </c>
      <c r="N15" s="24">
        <v>2025</v>
      </c>
      <c r="O15" s="22">
        <f>+Tabla3[[#This Row],[Capital]]+J15</f>
        <v>9074304</v>
      </c>
      <c r="P15" s="22">
        <f>+Tabla3[[#This Row],[Interés]]+K15</f>
        <v>2918056.2840880002</v>
      </c>
      <c r="Q15" s="23">
        <f t="shared" si="1"/>
        <v>11992360.284088001</v>
      </c>
    </row>
    <row r="16" spans="1:17" ht="18" customHeight="1" x14ac:dyDescent="0.2">
      <c r="A16" s="5">
        <v>2026</v>
      </c>
      <c r="B16" s="6">
        <v>6999300</v>
      </c>
      <c r="C16" s="6">
        <v>2377691.3737499998</v>
      </c>
      <c r="D16" s="6">
        <v>9376991.3737499993</v>
      </c>
      <c r="E16" s="12">
        <f>Tabla3[[#This Row],[Amortización mas interés Total]]/G16</f>
        <v>1.3460318033916232E-2</v>
      </c>
      <c r="G16" s="23">
        <v>696639659.63676393</v>
      </c>
      <c r="I16" s="21">
        <v>2026</v>
      </c>
      <c r="J16" s="22">
        <v>864744.76</v>
      </c>
      <c r="K16" s="22">
        <v>8837.2572866666615</v>
      </c>
      <c r="L16" s="23">
        <f t="shared" si="0"/>
        <v>873582.01728666667</v>
      </c>
      <c r="N16" s="21">
        <v>2026</v>
      </c>
      <c r="O16" s="22">
        <f>+Tabla3[[#This Row],[Capital]]+J16</f>
        <v>7864044.7599999998</v>
      </c>
      <c r="P16" s="22">
        <f>+Tabla3[[#This Row],[Interés]]+K16</f>
        <v>2386528.6310366667</v>
      </c>
      <c r="Q16" s="23">
        <f t="shared" si="1"/>
        <v>10250573.391036667</v>
      </c>
    </row>
    <row r="17" spans="1:17" ht="18" customHeight="1" x14ac:dyDescent="0.2">
      <c r="A17" s="5">
        <v>2027</v>
      </c>
      <c r="B17" s="6">
        <v>6999300</v>
      </c>
      <c r="C17" s="6">
        <v>1948634.2837500002</v>
      </c>
      <c r="D17" s="6">
        <v>8947934.2837499995</v>
      </c>
      <c r="E17" s="12">
        <f>Tabla3[[#This Row],[Amortización mas interés Total]]/G17</f>
        <v>1.2249375122871426E-2</v>
      </c>
      <c r="G17" s="23">
        <v>730480877.10554802</v>
      </c>
      <c r="I17" s="24"/>
      <c r="J17" s="25">
        <f>SUM(J12:J16)</f>
        <v>9164760.7599999998</v>
      </c>
      <c r="K17" s="25">
        <f t="shared" ref="K17:L17" si="2">SUM(K12:K16)</f>
        <v>1217255.009838667</v>
      </c>
      <c r="L17" s="23">
        <f t="shared" si="2"/>
        <v>10382015.769838665</v>
      </c>
      <c r="N17" s="24">
        <v>2027</v>
      </c>
      <c r="O17" s="22">
        <f>+Tabla3[[#This Row],[Capital]]</f>
        <v>6999300</v>
      </c>
      <c r="P17" s="22">
        <f>+Tabla3[[#This Row],[Interés]]</f>
        <v>1948634.2837500002</v>
      </c>
      <c r="Q17" s="23">
        <f t="shared" si="1"/>
        <v>8947934.2837499995</v>
      </c>
    </row>
    <row r="18" spans="1:17" ht="18" customHeight="1" x14ac:dyDescent="0.2">
      <c r="A18" s="5">
        <v>2028</v>
      </c>
      <c r="B18" s="6">
        <v>6999300</v>
      </c>
      <c r="C18" s="6">
        <v>1519577.1937499999</v>
      </c>
      <c r="D18" s="6">
        <v>8518877.1937499996</v>
      </c>
      <c r="E18" s="12">
        <f>Tabla3[[#This Row],[Amortización mas interés Total]]/G18</f>
        <v>1.114026688166206E-2</v>
      </c>
      <c r="G18" s="23">
        <v>764692379.83632886</v>
      </c>
      <c r="N18" s="21">
        <v>2028</v>
      </c>
      <c r="O18" s="22">
        <f>+Tabla3[[#This Row],[Capital]]+J18</f>
        <v>6999300</v>
      </c>
      <c r="P18" s="22">
        <f>+Tabla3[[#This Row],[Interés]]+K18</f>
        <v>1519577.1937499999</v>
      </c>
      <c r="Q18" s="23">
        <f t="shared" si="1"/>
        <v>8518877.1937499996</v>
      </c>
    </row>
    <row r="19" spans="1:17" ht="18" customHeight="1" x14ac:dyDescent="0.2">
      <c r="A19" s="5">
        <v>2029</v>
      </c>
      <c r="B19" s="6">
        <v>6999300</v>
      </c>
      <c r="C19" s="6">
        <v>1090520.10375</v>
      </c>
      <c r="D19" s="6">
        <v>8089820.1037499998</v>
      </c>
      <c r="E19" s="12">
        <f>Tabla3[[#This Row],[Amortización mas interés Total]]/G19</f>
        <v>1.0121132586521694E-2</v>
      </c>
      <c r="G19" s="23">
        <v>799299884.13778996</v>
      </c>
      <c r="N19" s="24">
        <v>2029</v>
      </c>
      <c r="O19" s="22">
        <f>+Tabla3[[#This Row],[Capital]]+J19</f>
        <v>6999300</v>
      </c>
      <c r="P19" s="22">
        <f>+Tabla3[[#This Row],[Interés]]+K19</f>
        <v>1090520.10375</v>
      </c>
      <c r="Q19" s="23">
        <f t="shared" si="1"/>
        <v>8089820.1037499998</v>
      </c>
    </row>
    <row r="20" spans="1:17" ht="18" customHeight="1" x14ac:dyDescent="0.2">
      <c r="A20" s="5">
        <v>2030</v>
      </c>
      <c r="B20" s="6">
        <v>6999300</v>
      </c>
      <c r="C20" s="6">
        <v>661463.01375000004</v>
      </c>
      <c r="D20" s="6">
        <v>7660763.0137499999</v>
      </c>
      <c r="E20" s="12">
        <f>Tabla3[[#This Row],[Amortización mas interés Total]]/G20</f>
        <v>9.1822271447892564E-3</v>
      </c>
      <c r="G20" s="23">
        <v>834303365.94290638</v>
      </c>
      <c r="N20" s="21">
        <v>2030</v>
      </c>
      <c r="O20" s="22">
        <f>+Tabla3[[#This Row],[Capital]]+J20</f>
        <v>6999300</v>
      </c>
      <c r="P20" s="22">
        <f>+Tabla3[[#This Row],[Interés]]+K20</f>
        <v>661463.01375000004</v>
      </c>
      <c r="Q20" s="23">
        <f t="shared" si="1"/>
        <v>7660763.0137499999</v>
      </c>
    </row>
    <row r="21" spans="1:17" ht="18" customHeight="1" x14ac:dyDescent="0.2">
      <c r="A21" s="5">
        <v>2031</v>
      </c>
      <c r="B21" s="6">
        <v>6999300</v>
      </c>
      <c r="C21" s="6">
        <v>232405.92374999996</v>
      </c>
      <c r="D21" s="6">
        <v>7231705.9237500001</v>
      </c>
      <c r="E21" s="12">
        <f>Tabla3[[#This Row],[Amortización mas interés Total]]/G21</f>
        <v>8.3149548713425357E-3</v>
      </c>
      <c r="G21" s="23">
        <v>869722810.96486175</v>
      </c>
      <c r="N21" s="24">
        <v>2031</v>
      </c>
      <c r="O21" s="22">
        <f>+Tabla3[[#This Row],[Capital]]+J21</f>
        <v>6999300</v>
      </c>
      <c r="P21" s="22">
        <f>+Tabla3[[#This Row],[Interés]]+K21</f>
        <v>232405.92374999996</v>
      </c>
      <c r="Q21" s="23">
        <f t="shared" si="1"/>
        <v>7231705.9237500001</v>
      </c>
    </row>
    <row r="22" spans="1:17" ht="18" customHeight="1" x14ac:dyDescent="0.2">
      <c r="A22" s="7" t="s">
        <v>2</v>
      </c>
      <c r="B22" s="8">
        <v>69993000</v>
      </c>
      <c r="C22" s="8">
        <v>21631628.287500001</v>
      </c>
      <c r="D22" s="8">
        <v>91624628.287500009</v>
      </c>
      <c r="E22" s="13"/>
      <c r="G22" s="10"/>
      <c r="N22" s="27" t="s">
        <v>2</v>
      </c>
      <c r="O22" s="28">
        <f>SUM(O12:O21)</f>
        <v>79157760.75999999</v>
      </c>
      <c r="P22" s="28">
        <f>SUM(P12:P21)</f>
        <v>22848883.297338672</v>
      </c>
      <c r="Q22" s="29">
        <v>91624628.287500009</v>
      </c>
    </row>
    <row r="23" spans="1:17" ht="18" customHeight="1" x14ac:dyDescent="0.2"/>
  </sheetData>
  <mergeCells count="6">
    <mergeCell ref="I10:L10"/>
    <mergeCell ref="A10:G10"/>
    <mergeCell ref="N10:Q10"/>
    <mergeCell ref="A1:Q1"/>
    <mergeCell ref="A2:Q2"/>
    <mergeCell ref="A3:Q3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TD Amortización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2020-02-10T21:27:29Z</dcterms:created>
  <dcterms:modified xsi:type="dcterms:W3CDTF">2021-08-08T01:15:51Z</dcterms:modified>
</cp:coreProperties>
</file>