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ICIATIVALEY2022\LEY22-SECRETARIAOK\IV. Anexos Técnicos\Traslados Residuos Domiciliados\"/>
    </mc:Choice>
  </mc:AlternateContent>
  <xr:revisionPtr revIDLastSave="0" documentId="13_ncr:1_{00859F5E-B39A-4C3D-98BF-5E0A2D0DFEAD}" xr6:coauthVersionLast="47" xr6:coauthVersionMax="47" xr10:uidLastSave="{00000000-0000-0000-0000-000000000000}"/>
  <bookViews>
    <workbookView xWindow="-120" yWindow="-120" windowWidth="29040" windowHeight="15840" xr2:uid="{C2253266-2E7B-4F6F-9A1E-83722B2398D5}"/>
  </bookViews>
  <sheets>
    <sheet name="SDF 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E28" i="1" s="1"/>
  <c r="C17" i="1"/>
  <c r="C16" i="1"/>
  <c r="B24" i="1"/>
  <c r="B23" i="1"/>
  <c r="D24" i="1" l="1"/>
  <c r="E24" i="1" s="1"/>
  <c r="D30" i="1"/>
  <c r="E30" i="1" s="1"/>
  <c r="B29" i="1"/>
  <c r="B27" i="1"/>
  <c r="D27" i="1" s="1"/>
  <c r="E27" i="1" s="1"/>
  <c r="D26" i="1"/>
  <c r="E26" i="1" s="1"/>
  <c r="D25" i="1"/>
  <c r="E25" i="1" s="1"/>
  <c r="D23" i="1"/>
  <c r="E23" i="1" s="1"/>
  <c r="C19" i="1"/>
  <c r="D19" i="1" s="1"/>
  <c r="E19" i="1" s="1"/>
  <c r="D18" i="1"/>
  <c r="E18" i="1" s="1"/>
  <c r="D17" i="1"/>
  <c r="E17" i="1" s="1"/>
  <c r="D16" i="1"/>
  <c r="E16" i="1" s="1"/>
  <c r="D29" i="1"/>
  <c r="E29" i="1" s="1"/>
  <c r="E31" i="1" l="1"/>
  <c r="E33" i="1" s="1"/>
  <c r="E36" i="1" s="1"/>
  <c r="E20" i="1"/>
  <c r="E12" i="1" l="1"/>
</calcChain>
</file>

<file path=xl/sharedStrings.xml><?xml version="1.0" encoding="utf-8"?>
<sst xmlns="http://schemas.openxmlformats.org/spreadsheetml/2006/main" count="51" uniqueCount="42">
  <si>
    <t>DIRECCIÓN GENERAL DE SERVICIOS PÚBLICOS</t>
  </si>
  <si>
    <t>DIRECCIÓN DE SERVICIOS BÁSICOS</t>
  </si>
  <si>
    <t>COORDINACIÓN DE SITIO DE DISPOSICIÓN FINAL</t>
  </si>
  <si>
    <t>ANEXO 1</t>
  </si>
  <si>
    <t xml:space="preserve">COSTO UNITARIO DE DISPOSICIÓN DE RESIDUOS SOLIDOS URBANOS EN EL SITIO DE DISPOSICIÓN FINAL </t>
  </si>
  <si>
    <t>POR KG DE RESIDUOS DEPOSITADOS</t>
  </si>
  <si>
    <t>INGRESOS</t>
  </si>
  <si>
    <t>DISPOSICIÓN</t>
  </si>
  <si>
    <t>COSTO DISPOSICIÓN POR KG</t>
  </si>
  <si>
    <t>COSTOS FIJOS</t>
  </si>
  <si>
    <t>CONCEPTO</t>
  </si>
  <si>
    <t>PRECIO UNITARIO</t>
  </si>
  <si>
    <t>COSTO MENSUAL</t>
  </si>
  <si>
    <t>COSTO DIARIO</t>
  </si>
  <si>
    <t>1 AÑO</t>
  </si>
  <si>
    <t>OBRA PARA BÁSCULA EN SDF</t>
  </si>
  <si>
    <t>10 AÑOS</t>
  </si>
  <si>
    <t>EQUIPO DE PROTECCIÓN PERSONAL DEL PERSONAL OPERATIVO</t>
  </si>
  <si>
    <t>MANO DE OBRA</t>
  </si>
  <si>
    <t>UNIDAD DE MEDIDA</t>
  </si>
  <si>
    <t>COSTO DIARIO INTEGRADO</t>
  </si>
  <si>
    <t>JORNAL</t>
  </si>
  <si>
    <t>COORDINADOR DEL SDF</t>
  </si>
  <si>
    <t>VIGILANTES (3)</t>
  </si>
  <si>
    <t>TOTAL MANO DE OBRA</t>
  </si>
  <si>
    <t>COSTOS VARIABLES</t>
  </si>
  <si>
    <t>MANTENIMIENTO PREVENTIVO DE MAQUINARIA</t>
  </si>
  <si>
    <t>RECUBRIMIENTO DE RESIDUOS CON TEPETATE</t>
  </si>
  <si>
    <t>4 AÑOS</t>
  </si>
  <si>
    <t>SUMINISTRO DE COMBUSTIBLE ANUAL</t>
  </si>
  <si>
    <t>MANTENIMIENTO DE CAMINOS INTERIORES DEL SDF</t>
  </si>
  <si>
    <t>2 AÑOS</t>
  </si>
  <si>
    <t>SERVICIO SEMESTRAL DE BÁSCULA</t>
  </si>
  <si>
    <t>TAMBOS METÁLICOS CON CAPACIDAD DE 200 LTS RANURADOS</t>
  </si>
  <si>
    <t>TOTAL COSTOS VARIABLES</t>
  </si>
  <si>
    <t>COSTO TOTAL</t>
  </si>
  <si>
    <t>KG RECOLECTADOS /JORNAL 8 HORAS</t>
  </si>
  <si>
    <t>COSTO POR KILO</t>
  </si>
  <si>
    <t>6 MESES</t>
  </si>
  <si>
    <t>INSUMOS</t>
  </si>
  <si>
    <t>OPERADOR DE MAQUINARIA POR JORNAL (3)</t>
  </si>
  <si>
    <t>OPERADOR DE CAMION VOLTEO JORNAL 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</si>
</sst>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color rgb="FF000000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4" fontId="3" fillId="0" borderId="0" xfId="0" applyNumberFormat="1" applyFont="1" applyAlignment="1">
      <alignment horizontal="left" vertical="top"/>
    </xf>
    <xf numFmtId="44" fontId="3" fillId="0" borderId="26" xfId="1" applyFont="1" applyFill="1" applyBorder="1" applyAlignment="1">
      <alignment horizontal="left" wrapText="1"/>
    </xf>
    <xf numFmtId="44" fontId="3" fillId="0" borderId="29" xfId="1" applyFont="1" applyFill="1" applyBorder="1" applyAlignment="1">
      <alignment horizontal="left" wrapText="1"/>
    </xf>
    <xf numFmtId="44" fontId="3" fillId="0" borderId="32" xfId="1" applyFont="1" applyFill="1" applyBorder="1" applyAlignment="1">
      <alignment horizontal="left" wrapText="1"/>
    </xf>
    <xf numFmtId="0" fontId="3" fillId="0" borderId="32" xfId="0" applyFont="1" applyBorder="1" applyAlignment="1">
      <alignment horizontal="center" wrapText="1"/>
    </xf>
    <xf numFmtId="44" fontId="3" fillId="0" borderId="35" xfId="1" applyFont="1" applyFill="1" applyBorder="1" applyAlignment="1">
      <alignment horizontal="left" wrapText="1"/>
    </xf>
    <xf numFmtId="0" fontId="3" fillId="0" borderId="35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164" fontId="6" fillId="0" borderId="29" xfId="0" applyNumberFormat="1" applyFont="1" applyBorder="1" applyAlignment="1">
      <alignment horizontal="center" vertical="center" wrapText="1"/>
    </xf>
    <xf numFmtId="44" fontId="6" fillId="0" borderId="29" xfId="1" applyFont="1" applyFill="1" applyBorder="1" applyAlignment="1">
      <alignment horizontal="left" vertical="top" wrapText="1"/>
    </xf>
    <xf numFmtId="44" fontId="3" fillId="0" borderId="26" xfId="0" applyNumberFormat="1" applyFont="1" applyBorder="1" applyAlignment="1">
      <alignment horizontal="left" wrapText="1"/>
    </xf>
    <xf numFmtId="44" fontId="3" fillId="0" borderId="29" xfId="0" applyNumberFormat="1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3" fillId="0" borderId="45" xfId="0" applyFont="1" applyBorder="1" applyAlignment="1">
      <alignment horizontal="left" wrapText="1"/>
    </xf>
    <xf numFmtId="0" fontId="3" fillId="0" borderId="43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44" fontId="3" fillId="0" borderId="32" xfId="1" applyFont="1" applyFill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44" fontId="3" fillId="0" borderId="29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44" fontId="4" fillId="3" borderId="36" xfId="1" applyFont="1" applyFill="1" applyBorder="1" applyAlignment="1">
      <alignment horizontal="center" vertical="center" wrapText="1"/>
    </xf>
    <xf numFmtId="44" fontId="5" fillId="2" borderId="19" xfId="0" applyNumberFormat="1" applyFont="1" applyFill="1" applyBorder="1" applyAlignment="1">
      <alignment horizontal="left" vertical="top" wrapText="1" indent="2"/>
    </xf>
    <xf numFmtId="44" fontId="4" fillId="3" borderId="19" xfId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4" fontId="3" fillId="0" borderId="27" xfId="1" applyFont="1" applyFill="1" applyBorder="1" applyAlignment="1">
      <alignment horizontal="left" wrapText="1"/>
    </xf>
    <xf numFmtId="44" fontId="3" fillId="0" borderId="33" xfId="1" applyFont="1" applyFill="1" applyBorder="1" applyAlignment="1">
      <alignment horizontal="left" wrapText="1"/>
    </xf>
    <xf numFmtId="44" fontId="3" fillId="0" borderId="36" xfId="1" applyFont="1" applyFill="1" applyBorder="1" applyAlignment="1">
      <alignment horizontal="left" wrapText="1"/>
    </xf>
    <xf numFmtId="44" fontId="6" fillId="0" borderId="30" xfId="1" applyFont="1" applyFill="1" applyBorder="1" applyAlignment="1">
      <alignment horizontal="left" vertical="top" wrapText="1"/>
    </xf>
    <xf numFmtId="44" fontId="3" fillId="0" borderId="27" xfId="1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left" wrapText="1"/>
    </xf>
    <xf numFmtId="44" fontId="4" fillId="3" borderId="44" xfId="1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left" wrapText="1"/>
    </xf>
    <xf numFmtId="3" fontId="4" fillId="3" borderId="44" xfId="0" applyNumberFormat="1" applyFont="1" applyFill="1" applyBorder="1" applyAlignment="1">
      <alignment horizontal="center" vertical="center" wrapText="1"/>
    </xf>
    <xf numFmtId="44" fontId="8" fillId="3" borderId="49" xfId="0" applyNumberFormat="1" applyFont="1" applyFill="1" applyBorder="1" applyAlignment="1">
      <alignment horizontal="left" wrapText="1"/>
    </xf>
    <xf numFmtId="0" fontId="4" fillId="2" borderId="39" xfId="0" applyFont="1" applyFill="1" applyBorder="1" applyAlignment="1">
      <alignment horizontal="center" vertical="top" wrapText="1"/>
    </xf>
    <xf numFmtId="0" fontId="4" fillId="2" borderId="40" xfId="0" applyFont="1" applyFill="1" applyBorder="1" applyAlignment="1">
      <alignment horizontal="center" vertical="top" wrapText="1"/>
    </xf>
    <xf numFmtId="0" fontId="4" fillId="2" borderId="4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 indent="17"/>
    </xf>
    <xf numFmtId="0" fontId="2" fillId="0" borderId="2" xfId="0" applyFont="1" applyBorder="1" applyAlignment="1">
      <alignment horizontal="left" vertical="top" wrapText="1" indent="17"/>
    </xf>
    <xf numFmtId="0" fontId="2" fillId="0" borderId="3" xfId="0" applyFont="1" applyBorder="1" applyAlignment="1">
      <alignment horizontal="left" vertical="top" wrapText="1" indent="17"/>
    </xf>
    <xf numFmtId="0" fontId="2" fillId="0" borderId="4" xfId="0" applyFont="1" applyBorder="1" applyAlignment="1">
      <alignment horizontal="left" vertical="top" wrapText="1" indent="24"/>
    </xf>
    <xf numFmtId="0" fontId="2" fillId="0" borderId="0" xfId="0" applyFont="1" applyBorder="1" applyAlignment="1">
      <alignment horizontal="left" vertical="top" wrapText="1" indent="24"/>
    </xf>
    <xf numFmtId="0" fontId="2" fillId="0" borderId="5" xfId="0" applyFont="1" applyBorder="1" applyAlignment="1">
      <alignment horizontal="left" vertical="top" wrapText="1" indent="24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6" fillId="2" borderId="20" xfId="0" applyFont="1" applyFill="1" applyBorder="1" applyAlignment="1">
      <alignment horizontal="center" vertical="top" wrapText="1"/>
    </xf>
    <xf numFmtId="0" fontId="6" fillId="2" borderId="21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left" vertical="top" wrapText="1" indent="20"/>
    </xf>
    <xf numFmtId="0" fontId="4" fillId="2" borderId="13" xfId="0" applyFont="1" applyFill="1" applyBorder="1" applyAlignment="1">
      <alignment horizontal="left" vertical="top" wrapText="1" indent="20"/>
    </xf>
    <xf numFmtId="0" fontId="4" fillId="2" borderId="14" xfId="0" applyFont="1" applyFill="1" applyBorder="1" applyAlignment="1">
      <alignment horizontal="left" vertical="top" wrapText="1" indent="20"/>
    </xf>
    <xf numFmtId="0" fontId="4" fillId="2" borderId="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 vertical="top" wrapText="1"/>
    </xf>
    <xf numFmtId="0" fontId="4" fillId="2" borderId="35" xfId="0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right" vertical="top" wrapText="1"/>
    </xf>
    <xf numFmtId="0" fontId="4" fillId="2" borderId="21" xfId="0" applyFont="1" applyFill="1" applyBorder="1" applyAlignment="1">
      <alignment horizontal="right" vertical="top" wrapText="1"/>
    </xf>
    <xf numFmtId="0" fontId="4" fillId="2" borderId="22" xfId="0" applyFont="1" applyFill="1" applyBorder="1" applyAlignment="1">
      <alignment horizontal="right" vertical="top" wrapText="1"/>
    </xf>
    <xf numFmtId="0" fontId="4" fillId="2" borderId="46" xfId="0" applyFont="1" applyFill="1" applyBorder="1" applyAlignment="1">
      <alignment horizontal="right" vertical="top" wrapText="1"/>
    </xf>
    <xf numFmtId="0" fontId="4" fillId="2" borderId="47" xfId="0" applyFont="1" applyFill="1" applyBorder="1" applyAlignment="1">
      <alignment horizontal="right" vertical="top" wrapText="1"/>
    </xf>
    <xf numFmtId="0" fontId="4" fillId="2" borderId="48" xfId="0" applyFont="1" applyFill="1" applyBorder="1" applyAlignment="1">
      <alignment horizontal="righ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CCA23-C1DE-495A-83BF-5EACC51418CB}">
  <dimension ref="A1:G36"/>
  <sheetViews>
    <sheetView tabSelected="1" zoomScale="90" zoomScaleNormal="90" workbookViewId="0">
      <selection activeCell="I17" sqref="I17"/>
    </sheetView>
  </sheetViews>
  <sheetFormatPr baseColWidth="10" defaultColWidth="8" defaultRowHeight="12" x14ac:dyDescent="0.25"/>
  <cols>
    <col min="1" max="1" width="39" style="21" customWidth="1"/>
    <col min="2" max="2" width="15.85546875" style="1" bestFit="1" customWidth="1"/>
    <col min="3" max="3" width="12.5703125" style="1" customWidth="1"/>
    <col min="4" max="4" width="13.28515625" style="1" bestFit="1" customWidth="1"/>
    <col min="5" max="5" width="15.28515625" style="1" customWidth="1"/>
    <col min="6" max="6" width="5.28515625" style="1" customWidth="1"/>
    <col min="7" max="16384" width="8" style="1"/>
  </cols>
  <sheetData>
    <row r="1" spans="1:5" ht="20.25" customHeight="1" x14ac:dyDescent="0.25">
      <c r="A1" s="53" t="s">
        <v>0</v>
      </c>
      <c r="B1" s="54"/>
      <c r="C1" s="54"/>
      <c r="D1" s="54"/>
      <c r="E1" s="55"/>
    </row>
    <row r="2" spans="1:5" ht="19.7" customHeight="1" x14ac:dyDescent="0.25">
      <c r="A2" s="56" t="s">
        <v>1</v>
      </c>
      <c r="B2" s="57"/>
      <c r="C2" s="57"/>
      <c r="D2" s="57"/>
      <c r="E2" s="58"/>
    </row>
    <row r="3" spans="1:5" ht="15" x14ac:dyDescent="0.25">
      <c r="A3" s="59" t="s">
        <v>2</v>
      </c>
      <c r="B3" s="60"/>
      <c r="C3" s="60"/>
      <c r="D3" s="60"/>
      <c r="E3" s="61"/>
    </row>
    <row r="4" spans="1:5" ht="15" x14ac:dyDescent="0.25">
      <c r="A4" s="2"/>
      <c r="B4" s="20"/>
      <c r="C4" s="20"/>
      <c r="D4" s="20"/>
      <c r="E4" s="3"/>
    </row>
    <row r="5" spans="1:5" ht="15.75" thickBot="1" x14ac:dyDescent="0.3">
      <c r="A5" s="2"/>
      <c r="B5" s="20"/>
      <c r="C5" s="20"/>
      <c r="D5" s="20"/>
      <c r="E5" s="3"/>
    </row>
    <row r="6" spans="1:5" ht="15.75" thickBot="1" x14ac:dyDescent="0.3">
      <c r="A6" s="62" t="s">
        <v>3</v>
      </c>
      <c r="B6" s="63"/>
      <c r="C6" s="63"/>
      <c r="D6" s="63"/>
      <c r="E6" s="64"/>
    </row>
    <row r="7" spans="1:5" ht="21.75" customHeight="1" x14ac:dyDescent="0.25">
      <c r="A7" s="65" t="s">
        <v>4</v>
      </c>
      <c r="B7" s="66"/>
      <c r="C7" s="66"/>
      <c r="D7" s="66"/>
      <c r="E7" s="67"/>
    </row>
    <row r="8" spans="1:5" ht="15.75" customHeight="1" x14ac:dyDescent="0.25">
      <c r="A8" s="68"/>
      <c r="B8" s="69"/>
      <c r="C8" s="69"/>
      <c r="D8" s="69"/>
      <c r="E8" s="70"/>
    </row>
    <row r="9" spans="1:5" ht="12.75" customHeight="1" thickBot="1" x14ac:dyDescent="0.3">
      <c r="A9" s="71"/>
      <c r="B9" s="72"/>
      <c r="C9" s="72"/>
      <c r="D9" s="72"/>
      <c r="E9" s="73"/>
    </row>
    <row r="10" spans="1:5" ht="18" customHeight="1" thickBot="1" x14ac:dyDescent="0.3">
      <c r="A10" s="74" t="s">
        <v>5</v>
      </c>
      <c r="B10" s="75"/>
      <c r="C10" s="75"/>
      <c r="D10" s="75"/>
      <c r="E10" s="76"/>
    </row>
    <row r="11" spans="1:5" ht="17.25" customHeight="1" x14ac:dyDescent="0.25">
      <c r="A11" s="77" t="s">
        <v>6</v>
      </c>
      <c r="B11" s="78"/>
      <c r="C11" s="78"/>
      <c r="D11" s="79"/>
      <c r="E11" s="37" t="s">
        <v>7</v>
      </c>
    </row>
    <row r="12" spans="1:5" ht="17.25" customHeight="1" x14ac:dyDescent="0.25">
      <c r="A12" s="80" t="s">
        <v>8</v>
      </c>
      <c r="B12" s="81"/>
      <c r="C12" s="81"/>
      <c r="D12" s="82"/>
      <c r="E12" s="38">
        <f>E36</f>
        <v>0.83175921979301437</v>
      </c>
    </row>
    <row r="13" spans="1:5" ht="15" customHeight="1" thickBot="1" x14ac:dyDescent="0.3">
      <c r="A13" s="83" t="s">
        <v>9</v>
      </c>
      <c r="B13" s="84"/>
      <c r="C13" s="84"/>
      <c r="D13" s="84"/>
      <c r="E13" s="85"/>
    </row>
    <row r="14" spans="1:5" ht="15" customHeight="1" thickBot="1" x14ac:dyDescent="0.3">
      <c r="A14" s="86" t="s">
        <v>18</v>
      </c>
      <c r="B14" s="87"/>
      <c r="C14" s="87"/>
      <c r="D14" s="87"/>
      <c r="E14" s="88"/>
    </row>
    <row r="15" spans="1:5" ht="30" customHeight="1" thickBot="1" x14ac:dyDescent="0.3">
      <c r="A15" s="30" t="s">
        <v>10</v>
      </c>
      <c r="B15" s="31" t="s">
        <v>19</v>
      </c>
      <c r="C15" s="31" t="s">
        <v>12</v>
      </c>
      <c r="D15" s="32" t="s">
        <v>13</v>
      </c>
      <c r="E15" s="33" t="s">
        <v>20</v>
      </c>
    </row>
    <row r="16" spans="1:5" ht="15" customHeight="1" x14ac:dyDescent="0.2">
      <c r="A16" s="24" t="s">
        <v>40</v>
      </c>
      <c r="B16" s="11" t="s">
        <v>21</v>
      </c>
      <c r="C16" s="12">
        <f>7642.52*3</f>
        <v>22927.56</v>
      </c>
      <c r="D16" s="13">
        <f>C16/30.4</f>
        <v>754.19605263157905</v>
      </c>
      <c r="E16" s="43">
        <f>D16*1.7969</f>
        <v>1355.2148869736843</v>
      </c>
    </row>
    <row r="17" spans="1:5" ht="15" customHeight="1" x14ac:dyDescent="0.2">
      <c r="A17" s="24" t="s">
        <v>41</v>
      </c>
      <c r="B17" s="11" t="s">
        <v>21</v>
      </c>
      <c r="C17" s="12">
        <f>5374.92*3</f>
        <v>16124.76</v>
      </c>
      <c r="D17" s="13">
        <f t="shared" ref="D17:D19" si="0">C17/30.4</f>
        <v>530.41973684210529</v>
      </c>
      <c r="E17" s="43">
        <f t="shared" ref="E17:E19" si="1">D17*1.7969</f>
        <v>953.11122513157898</v>
      </c>
    </row>
    <row r="18" spans="1:5" ht="15" customHeight="1" x14ac:dyDescent="0.2">
      <c r="A18" s="24" t="s">
        <v>22</v>
      </c>
      <c r="B18" s="11" t="s">
        <v>21</v>
      </c>
      <c r="C18" s="12">
        <v>24165.84</v>
      </c>
      <c r="D18" s="13">
        <f t="shared" si="0"/>
        <v>794.92894736842106</v>
      </c>
      <c r="E18" s="43">
        <f t="shared" si="1"/>
        <v>1428.4078255263157</v>
      </c>
    </row>
    <row r="19" spans="1:5" ht="15.2" customHeight="1" x14ac:dyDescent="0.2">
      <c r="A19" s="25" t="s">
        <v>23</v>
      </c>
      <c r="B19" s="11" t="s">
        <v>21</v>
      </c>
      <c r="C19" s="12">
        <f>4325.46*3</f>
        <v>12976.380000000001</v>
      </c>
      <c r="D19" s="13">
        <f t="shared" si="0"/>
        <v>426.85460526315796</v>
      </c>
      <c r="E19" s="43">
        <f t="shared" si="1"/>
        <v>767.01504019736853</v>
      </c>
    </row>
    <row r="20" spans="1:5" ht="15.2" customHeight="1" thickBot="1" x14ac:dyDescent="0.3">
      <c r="A20" s="50" t="s">
        <v>24</v>
      </c>
      <c r="B20" s="51"/>
      <c r="C20" s="51"/>
      <c r="D20" s="52"/>
      <c r="E20" s="36">
        <f>SUM(E16:E19)</f>
        <v>4503.7489778289473</v>
      </c>
    </row>
    <row r="21" spans="1:5" ht="15" customHeight="1" thickBot="1" x14ac:dyDescent="0.3">
      <c r="A21" s="89" t="s">
        <v>25</v>
      </c>
      <c r="B21" s="90"/>
      <c r="C21" s="90"/>
      <c r="D21" s="90"/>
      <c r="E21" s="91"/>
    </row>
    <row r="22" spans="1:5" ht="30" customHeight="1" thickBot="1" x14ac:dyDescent="0.3">
      <c r="A22" s="34" t="s">
        <v>10</v>
      </c>
      <c r="B22" s="31" t="s">
        <v>11</v>
      </c>
      <c r="C22" s="35" t="s">
        <v>39</v>
      </c>
      <c r="D22" s="31" t="s">
        <v>12</v>
      </c>
      <c r="E22" s="39" t="s">
        <v>13</v>
      </c>
    </row>
    <row r="23" spans="1:5" ht="15" customHeight="1" x14ac:dyDescent="0.2">
      <c r="A23" s="24" t="s">
        <v>26</v>
      </c>
      <c r="B23" s="14">
        <f>(12600*12)*6</f>
        <v>907200</v>
      </c>
      <c r="C23" s="11" t="s">
        <v>14</v>
      </c>
      <c r="D23" s="5">
        <f>B23/12</f>
        <v>75600</v>
      </c>
      <c r="E23" s="40">
        <f t="shared" ref="E23:E30" si="2">D23/30.4</f>
        <v>2486.8421052631579</v>
      </c>
    </row>
    <row r="24" spans="1:5" ht="15" customHeight="1" x14ac:dyDescent="0.2">
      <c r="A24" s="24" t="s">
        <v>27</v>
      </c>
      <c r="B24" s="15">
        <f>49000000*1.04</f>
        <v>50960000</v>
      </c>
      <c r="C24" s="11" t="s">
        <v>28</v>
      </c>
      <c r="D24" s="6">
        <f>B24/(12*4)</f>
        <v>1061666.6666666667</v>
      </c>
      <c r="E24" s="40">
        <f t="shared" si="2"/>
        <v>34923.245614035091</v>
      </c>
    </row>
    <row r="25" spans="1:5" ht="15" customHeight="1" x14ac:dyDescent="0.2">
      <c r="A25" s="24" t="s">
        <v>29</v>
      </c>
      <c r="B25" s="6">
        <v>2182992</v>
      </c>
      <c r="C25" s="11" t="s">
        <v>14</v>
      </c>
      <c r="D25" s="6">
        <f>B25/12</f>
        <v>181916</v>
      </c>
      <c r="E25" s="40">
        <f t="shared" si="2"/>
        <v>5984.0789473684217</v>
      </c>
    </row>
    <row r="26" spans="1:5" ht="24" customHeight="1" x14ac:dyDescent="0.2">
      <c r="A26" s="24" t="s">
        <v>30</v>
      </c>
      <c r="B26" s="7">
        <v>2925000</v>
      </c>
      <c r="C26" s="11" t="s">
        <v>31</v>
      </c>
      <c r="D26" s="6">
        <f>B26/24</f>
        <v>121875</v>
      </c>
      <c r="E26" s="40">
        <f t="shared" si="2"/>
        <v>4009.0460526315792</v>
      </c>
    </row>
    <row r="27" spans="1:5" ht="15" customHeight="1" x14ac:dyDescent="0.2">
      <c r="A27" s="24" t="s">
        <v>32</v>
      </c>
      <c r="B27" s="7">
        <f>5085.44*2</f>
        <v>10170.879999999999</v>
      </c>
      <c r="C27" s="11" t="s">
        <v>14</v>
      </c>
      <c r="D27" s="6">
        <f t="shared" ref="D27" si="3">B27/12</f>
        <v>847.57333333333327</v>
      </c>
      <c r="E27" s="40">
        <f t="shared" si="2"/>
        <v>27.880701754385964</v>
      </c>
    </row>
    <row r="28" spans="1:5" s="29" customFormat="1" ht="16.5" customHeight="1" x14ac:dyDescent="0.2">
      <c r="A28" s="22" t="s">
        <v>15</v>
      </c>
      <c r="B28" s="7">
        <v>2752770</v>
      </c>
      <c r="C28" s="8" t="s">
        <v>16</v>
      </c>
      <c r="D28" s="7">
        <f>B28/(12*10)</f>
        <v>22939.75</v>
      </c>
      <c r="E28" s="41">
        <f>D28/30.4</f>
        <v>754.59703947368428</v>
      </c>
    </row>
    <row r="29" spans="1:5" ht="27" customHeight="1" thickBot="1" x14ac:dyDescent="0.25">
      <c r="A29" s="23" t="s">
        <v>17</v>
      </c>
      <c r="B29" s="9">
        <f>35040+7840</f>
        <v>42880</v>
      </c>
      <c r="C29" s="10" t="s">
        <v>14</v>
      </c>
      <c r="D29" s="9">
        <f>B29/12</f>
        <v>3573.3333333333335</v>
      </c>
      <c r="E29" s="42">
        <f>D29/30.4</f>
        <v>117.54385964912282</v>
      </c>
    </row>
    <row r="30" spans="1:5" ht="26.25" customHeight="1" x14ac:dyDescent="0.25">
      <c r="A30" s="25" t="s">
        <v>33</v>
      </c>
      <c r="B30" s="26">
        <v>57908</v>
      </c>
      <c r="C30" s="27" t="s">
        <v>38</v>
      </c>
      <c r="D30" s="28">
        <f>B30/6</f>
        <v>9651.3333333333339</v>
      </c>
      <c r="E30" s="44">
        <f t="shared" si="2"/>
        <v>317.47807017543863</v>
      </c>
    </row>
    <row r="31" spans="1:5" ht="17.25" customHeight="1" thickBot="1" x14ac:dyDescent="0.3">
      <c r="A31" s="92" t="s">
        <v>34</v>
      </c>
      <c r="B31" s="93"/>
      <c r="C31" s="93"/>
      <c r="D31" s="93"/>
      <c r="E31" s="36">
        <f>SUM(E23:E30)</f>
        <v>48620.712390350884</v>
      </c>
    </row>
    <row r="32" spans="1:5" ht="13.5" customHeight="1" x14ac:dyDescent="0.2">
      <c r="A32" s="16"/>
      <c r="B32" s="17"/>
      <c r="C32" s="17"/>
      <c r="D32" s="17"/>
      <c r="E32" s="45"/>
    </row>
    <row r="33" spans="1:7" ht="12.95" customHeight="1" x14ac:dyDescent="0.25">
      <c r="A33" s="94" t="s">
        <v>35</v>
      </c>
      <c r="B33" s="95"/>
      <c r="C33" s="95"/>
      <c r="D33" s="96"/>
      <c r="E33" s="46">
        <f>E31+E20</f>
        <v>53124.461368179829</v>
      </c>
    </row>
    <row r="34" spans="1:7" ht="16.5" customHeight="1" x14ac:dyDescent="0.2">
      <c r="A34" s="18"/>
      <c r="B34" s="19"/>
      <c r="C34" s="19"/>
      <c r="D34" s="19"/>
      <c r="E34" s="47"/>
    </row>
    <row r="35" spans="1:7" ht="15" customHeight="1" x14ac:dyDescent="0.25">
      <c r="A35" s="94" t="s">
        <v>36</v>
      </c>
      <c r="B35" s="95"/>
      <c r="C35" s="95"/>
      <c r="D35" s="96"/>
      <c r="E35" s="48">
        <v>63870</v>
      </c>
      <c r="G35" s="4"/>
    </row>
    <row r="36" spans="1:7" ht="12.75" thickBot="1" x14ac:dyDescent="0.25">
      <c r="A36" s="97" t="s">
        <v>37</v>
      </c>
      <c r="B36" s="98"/>
      <c r="C36" s="98"/>
      <c r="D36" s="99"/>
      <c r="E36" s="49">
        <f>E33/E35</f>
        <v>0.83175921979301437</v>
      </c>
    </row>
  </sheetData>
  <mergeCells count="16">
    <mergeCell ref="A21:E21"/>
    <mergeCell ref="A31:D31"/>
    <mergeCell ref="A33:D33"/>
    <mergeCell ref="A35:D35"/>
    <mergeCell ref="A36:D36"/>
    <mergeCell ref="A20:D20"/>
    <mergeCell ref="A1:E1"/>
    <mergeCell ref="A2:E2"/>
    <mergeCell ref="A3:E3"/>
    <mergeCell ref="A6:E6"/>
    <mergeCell ref="A7:E9"/>
    <mergeCell ref="A10:E10"/>
    <mergeCell ref="A11:D11"/>
    <mergeCell ref="A12:D12"/>
    <mergeCell ref="A13:E13"/>
    <mergeCell ref="A14:E14"/>
  </mergeCells>
  <pageMargins left="0.7" right="0.7" top="0.75" bottom="0.75" header="0.3" footer="0.3"/>
  <pageSetup scale="89" orientation="portrait" horizontalDpi="0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SDF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Graciele Pérez</dc:creator>
  <cp:lastModifiedBy>prueb</cp:lastModifiedBy>
  <cp:lastPrinted>2021-07-30T15:01:30Z</cp:lastPrinted>
  <dcterms:created xsi:type="dcterms:W3CDTF">2021-07-30T14:32:26Z</dcterms:created>
  <dcterms:modified xsi:type="dcterms:W3CDTF">2021-11-12T15:14:19Z</dcterms:modified>
</cp:coreProperties>
</file>