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F:\INICIATIVALEY2022\LEY22-SECRETARIA AYUN\IV. Anexos Técnicos\Estacionamiento Vía Pública\"/>
    </mc:Choice>
  </mc:AlternateContent>
  <xr:revisionPtr revIDLastSave="0" documentId="13_ncr:1_{2AD894FE-50EE-4C9C-8856-75A97597FE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CIONAMIENTO" sheetId="1" r:id="rId1"/>
    <sheet name="ESTACIONAMIENTO (2)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E40" i="1"/>
  <c r="E39" i="1"/>
  <c r="B25" i="1" l="1"/>
  <c r="D25" i="1" s="1"/>
  <c r="F25" i="1" s="1"/>
  <c r="D24" i="1"/>
  <c r="F24" i="1" s="1"/>
  <c r="I6" i="1"/>
  <c r="E6" i="1" s="1"/>
  <c r="F6" i="1" s="1"/>
  <c r="B27" i="1"/>
  <c r="D27" i="1" s="1"/>
  <c r="F27" i="1" s="1"/>
  <c r="D26" i="1"/>
  <c r="F26" i="1" s="1"/>
  <c r="B29" i="1"/>
  <c r="D29" i="1" s="1"/>
  <c r="F29" i="1" s="1"/>
  <c r="D28" i="1"/>
  <c r="F28" i="1" s="1"/>
  <c r="D19" i="1"/>
  <c r="E19" i="1" s="1"/>
  <c r="F19" i="1" s="1"/>
  <c r="I19" i="1" s="1"/>
  <c r="D18" i="1"/>
  <c r="E18" i="1" s="1"/>
  <c r="F18" i="1" s="1"/>
  <c r="I18" i="1" s="1"/>
  <c r="D17" i="1"/>
  <c r="E17" i="1" s="1"/>
  <c r="D12" i="1"/>
  <c r="D11" i="1"/>
  <c r="G25" i="1" l="1"/>
  <c r="G28" i="1"/>
  <c r="G29" i="1"/>
  <c r="G26" i="1"/>
  <c r="G27" i="1"/>
  <c r="J18" i="1"/>
  <c r="J19" i="1"/>
  <c r="E11" i="1"/>
  <c r="E10" i="1"/>
  <c r="E12" i="1"/>
  <c r="E9" i="1"/>
  <c r="G30" i="1" l="1"/>
  <c r="E35" i="1" s="1"/>
  <c r="F17" i="1" l="1"/>
  <c r="I17" i="1" l="1"/>
  <c r="J17" i="1" s="1"/>
  <c r="J20" i="1" s="1"/>
  <c r="E34" i="1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s="1"/>
  <c r="E49" i="2" s="1"/>
  <c r="E50" i="2" l="1"/>
  <c r="C4" i="1"/>
  <c r="E13" i="1" l="1"/>
  <c r="E33" i="1" s="1"/>
  <c r="E36" i="1" s="1"/>
</calcChain>
</file>

<file path=xl/sharedStrings.xml><?xml version="1.0" encoding="utf-8"?>
<sst xmlns="http://schemas.openxmlformats.org/spreadsheetml/2006/main" count="174" uniqueCount="116">
  <si>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</si>
  <si>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</si>
  <si>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</si>
  <si>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</si>
  <si>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</si>
  <si>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</si>
  <si>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</si>
  <si>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</si>
  <si>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</si>
  <si>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</si>
  <si>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</si>
  <si>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</si>
  <si>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</si>
  <si>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</si>
  <si>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</si>
  <si>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</si>
  <si>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</si>
  <si>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</si>
  <si>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</si>
  <si>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</si>
  <si>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</si>
  <si>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</si>
  <si>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</si>
  <si>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</si>
  <si>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</si>
  <si>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</si>
  <si>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</si>
  <si>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</si>
  <si>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</si>
  <si>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</si>
  <si>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</si>
  <si>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</si>
  <si>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</si>
  <si>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</si>
  <si>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</si>
  <si>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</si>
  <si>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</si>
  <si>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</si>
  <si>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</si>
  <si>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</si>
  <si>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</si>
  <si>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</si>
  <si>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</si>
  <si>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</si>
  <si>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</si>
  <si>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</si>
  <si>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</si>
  <si>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</si>
  <si>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</si>
  <si>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</si>
  <si>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</si>
  <si>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</si>
  <si>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</si>
  <si>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</si>
  <si>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</si>
  <si>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</si>
  <si>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</si>
  <si>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</si>
  <si>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</si>
  <si>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</si>
  <si>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</si>
  <si>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</si>
  <si>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</si>
  <si>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</si>
  <si>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</si>
  <si>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</si>
  <si>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</si>
  <si>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</si>
  <si>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</si>
  <si>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</si>
  <si>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</si>
  <si>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</si>
  <si>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</si>
  <si>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</si>
  <si>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</si>
  <si>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</si>
  <si>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</si>
  <si>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</si>
  <si>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</si>
  <si>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Pintura</t>
  </si>
  <si>
    <t>MATERIALES Y OTROS INSUMOS</t>
  </si>
  <si>
    <t>Señaletica</t>
  </si>
  <si>
    <t>Total por servicio</t>
  </si>
  <si>
    <t>Precio Unitario por cajon de vehiculo:</t>
  </si>
  <si>
    <t>n/a</t>
  </si>
  <si>
    <t>Cantidad Anual</t>
  </si>
  <si>
    <t xml:space="preserve">Parquimetro tipo "Totem" </t>
  </si>
  <si>
    <t>Costo Total</t>
  </si>
  <si>
    <t>Promedio de espacios ocupados por día (12 horas):</t>
  </si>
  <si>
    <t xml:space="preserve">Monto por hora </t>
  </si>
  <si>
    <t>Costo de mantenimiento</t>
  </si>
  <si>
    <t>Anual</t>
  </si>
  <si>
    <t>Póliza</t>
  </si>
  <si>
    <t>Litro</t>
  </si>
  <si>
    <t>Oficial de Policia Vial</t>
  </si>
  <si>
    <t>Percepciones</t>
  </si>
  <si>
    <t>Sueldo diario</t>
  </si>
  <si>
    <t>Numero de elementos</t>
  </si>
  <si>
    <t>Costo por hora</t>
  </si>
  <si>
    <t>Horas de Servicio</t>
  </si>
  <si>
    <t>Diario</t>
  </si>
  <si>
    <t>Primer Oficial</t>
  </si>
  <si>
    <t>Director</t>
  </si>
  <si>
    <t>EQUIPO</t>
  </si>
  <si>
    <t>Costo por unidad</t>
  </si>
  <si>
    <t>Costo total</t>
  </si>
  <si>
    <t>Vida útil por año</t>
  </si>
  <si>
    <t>Costo por año</t>
  </si>
  <si>
    <t>Gasolina</t>
  </si>
  <si>
    <t>Mantenimiento</t>
  </si>
  <si>
    <t>Cajones disponibles</t>
  </si>
  <si>
    <t xml:space="preserve">Ocupación </t>
  </si>
  <si>
    <t xml:space="preserve">Total Cajones ocupados </t>
  </si>
  <si>
    <t>Propuesta para 2022</t>
  </si>
  <si>
    <t>Diferencial</t>
  </si>
  <si>
    <t>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</si>
</sst>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00000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8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/>
    <xf numFmtId="0" fontId="2" fillId="4" borderId="11" xfId="0" applyFont="1" applyFill="1" applyBorder="1" applyAlignment="1">
      <alignment horizontal="center"/>
    </xf>
    <xf numFmtId="165" fontId="2" fillId="4" borderId="11" xfId="2" applyFont="1" applyFill="1" applyBorder="1" applyAlignment="1">
      <alignment horizontal="center"/>
    </xf>
    <xf numFmtId="4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165" fontId="2" fillId="4" borderId="8" xfId="2" applyFont="1" applyFill="1" applyBorder="1"/>
    <xf numFmtId="44" fontId="3" fillId="0" borderId="11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5" fontId="3" fillId="0" borderId="11" xfId="0" applyNumberFormat="1" applyFont="1" applyBorder="1"/>
    <xf numFmtId="44" fontId="3" fillId="0" borderId="11" xfId="0" applyNumberFormat="1" applyFont="1" applyBorder="1"/>
    <xf numFmtId="165" fontId="2" fillId="0" borderId="12" xfId="2" applyFont="1" applyFill="1" applyBorder="1"/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5" fontId="2" fillId="4" borderId="0" xfId="2" applyFont="1" applyFill="1" applyBorder="1"/>
    <xf numFmtId="165" fontId="2" fillId="0" borderId="0" xfId="2" applyFont="1" applyFill="1" applyBorder="1"/>
    <xf numFmtId="167" fontId="3" fillId="0" borderId="11" xfId="0" applyNumberFormat="1" applyFont="1" applyFill="1" applyBorder="1" applyAlignment="1">
      <alignment horizontal="center"/>
    </xf>
    <xf numFmtId="0" fontId="2" fillId="0" borderId="8" xfId="0" applyFont="1" applyFill="1" applyBorder="1"/>
    <xf numFmtId="9" fontId="2" fillId="0" borderId="12" xfId="2" applyNumberFormat="1" applyFont="1" applyFill="1" applyBorder="1"/>
    <xf numFmtId="0" fontId="2" fillId="4" borderId="11" xfId="0" applyFont="1" applyFill="1" applyBorder="1" applyAlignment="1">
      <alignment horizontal="center"/>
    </xf>
    <xf numFmtId="0" fontId="3" fillId="0" borderId="1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4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top" wrapText="1"/>
    </xf>
    <xf numFmtId="10" fontId="3" fillId="0" borderId="11" xfId="0" applyNumberFormat="1" applyFont="1" applyFill="1" applyBorder="1" applyAlignment="1">
      <alignment horizontal="center" vertical="top" wrapText="1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vertim/AppData/Roaming/Skype/My%20Skype%20Received%20Files/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/>
      <sheetData sheetId="1">
        <row r="7">
          <cell r="C7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2:J40"/>
  <sheetViews>
    <sheetView tabSelected="1" zoomScaleNormal="100" workbookViewId="0">
      <selection activeCell="G12" sqref="G12"/>
    </sheetView>
  </sheetViews>
  <sheetFormatPr baseColWidth="10" defaultRowHeight="14.25" x14ac:dyDescent="0.2"/>
  <cols>
    <col min="1" max="1" width="36.7109375" style="2" customWidth="1"/>
    <col min="2" max="2" width="15" style="2" bestFit="1" customWidth="1"/>
    <col min="3" max="3" width="18.5703125" style="2" bestFit="1" customWidth="1"/>
    <col min="4" max="4" width="18.28515625" style="2" customWidth="1"/>
    <col min="5" max="5" width="21.5703125" style="2" bestFit="1" customWidth="1"/>
    <col min="6" max="6" width="21.5703125" style="2" customWidth="1"/>
    <col min="7" max="7" width="27" style="2" bestFit="1" customWidth="1"/>
    <col min="8" max="8" width="19.28515625" style="2" bestFit="1" customWidth="1"/>
    <col min="9" max="9" width="27.28515625" style="2" customWidth="1"/>
    <col min="10" max="11" width="14.28515625" style="2" customWidth="1"/>
    <col min="12" max="16384" width="11.42578125" style="2"/>
  </cols>
  <sheetData>
    <row r="2" spans="1:10" ht="15" x14ac:dyDescent="0.25">
      <c r="A2" s="85" t="s">
        <v>0</v>
      </c>
      <c r="B2" s="85"/>
      <c r="C2" s="85"/>
      <c r="D2" s="85"/>
      <c r="E2" s="85"/>
      <c r="F2" s="79"/>
      <c r="G2" s="63"/>
      <c r="H2" s="63"/>
      <c r="I2" s="63"/>
    </row>
    <row r="3" spans="1:10" ht="15" x14ac:dyDescent="0.25">
      <c r="A3" s="3"/>
      <c r="B3" s="4"/>
      <c r="C3" s="4"/>
      <c r="D3" s="4"/>
      <c r="E3" s="4"/>
      <c r="F3" s="4"/>
      <c r="G3" s="41"/>
      <c r="H3" s="41"/>
      <c r="I3" s="41"/>
    </row>
    <row r="4" spans="1:10" ht="15" x14ac:dyDescent="0.25">
      <c r="A4" s="52" t="s">
        <v>1</v>
      </c>
      <c r="B4" s="53" t="s">
        <v>2</v>
      </c>
      <c r="C4" s="54">
        <f>+'[1]1'!C7</f>
        <v>1</v>
      </c>
      <c r="D4" s="55"/>
      <c r="E4" s="56" t="s">
        <v>3</v>
      </c>
      <c r="F4" s="56"/>
      <c r="G4" s="56"/>
      <c r="H4" s="56"/>
      <c r="I4" s="56"/>
    </row>
    <row r="5" spans="1:10" x14ac:dyDescent="0.2">
      <c r="A5" s="86" t="s">
        <v>69</v>
      </c>
      <c r="B5" s="86"/>
      <c r="C5" s="86"/>
      <c r="D5" s="86"/>
      <c r="E5" s="62" t="s">
        <v>100</v>
      </c>
      <c r="F5" s="62" t="s">
        <v>91</v>
      </c>
      <c r="G5" s="62" t="s">
        <v>110</v>
      </c>
      <c r="H5" s="62" t="s">
        <v>111</v>
      </c>
      <c r="I5" s="62" t="s">
        <v>112</v>
      </c>
    </row>
    <row r="6" spans="1:10" x14ac:dyDescent="0.2">
      <c r="A6" s="87" t="s">
        <v>88</v>
      </c>
      <c r="B6" s="88"/>
      <c r="C6" s="88"/>
      <c r="D6" s="89"/>
      <c r="E6" s="96">
        <f>I6*12</f>
        <v>4851.6000000000004</v>
      </c>
      <c r="F6" s="96">
        <f>E6*365</f>
        <v>1770834.0000000002</v>
      </c>
      <c r="G6" s="96">
        <v>622</v>
      </c>
      <c r="H6" s="97">
        <v>0.65</v>
      </c>
      <c r="I6" s="96">
        <f>G6*H6</f>
        <v>404.3</v>
      </c>
    </row>
    <row r="7" spans="1:10" ht="15" x14ac:dyDescent="0.25">
      <c r="A7" s="3"/>
      <c r="B7" s="4"/>
      <c r="C7" s="4"/>
      <c r="D7" s="4"/>
      <c r="E7" s="4"/>
      <c r="F7" s="4"/>
      <c r="G7" s="4"/>
      <c r="I7" s="4"/>
    </row>
    <row r="8" spans="1:10" ht="37.5" customHeight="1" x14ac:dyDescent="0.2">
      <c r="A8" s="57" t="s">
        <v>80</v>
      </c>
      <c r="B8" s="57" t="s">
        <v>5</v>
      </c>
      <c r="C8" s="77" t="s">
        <v>85</v>
      </c>
      <c r="D8" s="65" t="s">
        <v>87</v>
      </c>
      <c r="E8" s="68" t="s">
        <v>89</v>
      </c>
    </row>
    <row r="9" spans="1:10" x14ac:dyDescent="0.2">
      <c r="A9" s="22" t="s">
        <v>86</v>
      </c>
      <c r="B9" s="23" t="s">
        <v>5</v>
      </c>
      <c r="C9" s="64">
        <v>54</v>
      </c>
      <c r="D9" s="66">
        <v>9021958</v>
      </c>
      <c r="E9" s="25">
        <f>D9/F6</f>
        <v>5.094750834917332</v>
      </c>
    </row>
    <row r="10" spans="1:10" x14ac:dyDescent="0.2">
      <c r="A10" s="22" t="s">
        <v>90</v>
      </c>
      <c r="B10" s="23" t="s">
        <v>92</v>
      </c>
      <c r="C10" s="64">
        <v>1</v>
      </c>
      <c r="D10" s="66">
        <v>5413174</v>
      </c>
      <c r="E10" s="25">
        <f>D10/F6</f>
        <v>3.0568500491858632</v>
      </c>
    </row>
    <row r="11" spans="1:10" x14ac:dyDescent="0.2">
      <c r="A11" s="22" t="s">
        <v>81</v>
      </c>
      <c r="B11" s="23" t="s">
        <v>5</v>
      </c>
      <c r="C11" s="64">
        <v>77</v>
      </c>
      <c r="D11" s="66">
        <f>1500*C11</f>
        <v>115500</v>
      </c>
      <c r="E11" s="25">
        <f>D11/F6</f>
        <v>6.522350485703346E-2</v>
      </c>
    </row>
    <row r="12" spans="1:10" x14ac:dyDescent="0.2">
      <c r="A12" s="22" t="s">
        <v>79</v>
      </c>
      <c r="B12" s="23" t="s">
        <v>93</v>
      </c>
      <c r="C12" s="64">
        <v>200</v>
      </c>
      <c r="D12" s="66">
        <f>400*C12</f>
        <v>80000</v>
      </c>
      <c r="E12" s="25">
        <f>D12/F6</f>
        <v>4.5176453580629237E-2</v>
      </c>
    </row>
    <row r="13" spans="1:10" ht="15" x14ac:dyDescent="0.25">
      <c r="B13" s="29"/>
      <c r="D13" s="59" t="s">
        <v>35</v>
      </c>
      <c r="E13" s="69">
        <f>SUM(E9:E12)</f>
        <v>8.2620008425408589</v>
      </c>
    </row>
    <row r="14" spans="1:10" ht="15" x14ac:dyDescent="0.25">
      <c r="B14" s="29"/>
      <c r="D14" s="33"/>
      <c r="E14" s="67"/>
      <c r="F14" s="26"/>
      <c r="G14" s="26"/>
      <c r="H14" s="26"/>
      <c r="I14" s="26"/>
    </row>
    <row r="15" spans="1:10" ht="15" x14ac:dyDescent="0.25">
      <c r="A15" s="33"/>
      <c r="B15" s="3"/>
      <c r="C15" s="33"/>
      <c r="D15" s="33"/>
      <c r="E15" s="34"/>
      <c r="F15" s="26"/>
      <c r="G15" s="26"/>
      <c r="H15" s="26"/>
      <c r="I15" s="26"/>
    </row>
    <row r="16" spans="1:10" ht="62.25" customHeight="1" x14ac:dyDescent="0.2">
      <c r="A16" s="57" t="s">
        <v>36</v>
      </c>
      <c r="B16" s="57" t="s">
        <v>95</v>
      </c>
      <c r="C16" s="57" t="s">
        <v>44</v>
      </c>
      <c r="D16" s="57" t="s">
        <v>37</v>
      </c>
      <c r="E16" s="57" t="s">
        <v>96</v>
      </c>
      <c r="F16" s="58" t="s">
        <v>39</v>
      </c>
      <c r="G16" s="58" t="s">
        <v>97</v>
      </c>
      <c r="H16" s="77" t="s">
        <v>99</v>
      </c>
      <c r="I16" s="58" t="s">
        <v>82</v>
      </c>
      <c r="J16" s="58" t="s">
        <v>98</v>
      </c>
    </row>
    <row r="17" spans="1:10" ht="15.75" customHeight="1" x14ac:dyDescent="0.2">
      <c r="A17" s="28" t="s">
        <v>94</v>
      </c>
      <c r="B17" s="23" t="s">
        <v>91</v>
      </c>
      <c r="C17" s="36">
        <v>155667.51999999999</v>
      </c>
      <c r="D17" s="36">
        <f>C17/12</f>
        <v>12972.293333333333</v>
      </c>
      <c r="E17" s="24">
        <f>+D17/30</f>
        <v>432.40977777777778</v>
      </c>
      <c r="F17" s="24">
        <f>+E17/8</f>
        <v>54.051222222222222</v>
      </c>
      <c r="G17" s="24">
        <v>10</v>
      </c>
      <c r="H17" s="24">
        <v>12</v>
      </c>
      <c r="I17" s="72">
        <f>F17*G17*H17</f>
        <v>6486.1466666666674</v>
      </c>
      <c r="J17" s="82">
        <f>I17/E6</f>
        <v>1.3369087861049276</v>
      </c>
    </row>
    <row r="18" spans="1:10" ht="15.75" customHeight="1" x14ac:dyDescent="0.2">
      <c r="A18" s="28" t="s">
        <v>101</v>
      </c>
      <c r="B18" s="23" t="s">
        <v>91</v>
      </c>
      <c r="C18" s="36">
        <v>173226.23999999999</v>
      </c>
      <c r="D18" s="36">
        <f>C18/12</f>
        <v>14435.519999999999</v>
      </c>
      <c r="E18" s="24">
        <f>+D18/30</f>
        <v>481.18399999999997</v>
      </c>
      <c r="F18" s="24">
        <f>+E18/8</f>
        <v>60.147999999999996</v>
      </c>
      <c r="G18" s="24">
        <v>3</v>
      </c>
      <c r="H18" s="24">
        <v>12</v>
      </c>
      <c r="I18" s="72">
        <f>F18*G18*H18</f>
        <v>2165.328</v>
      </c>
      <c r="J18" s="82">
        <f>I18/E6</f>
        <v>0.44631214444719264</v>
      </c>
    </row>
    <row r="19" spans="1:10" ht="15.75" customHeight="1" x14ac:dyDescent="0.2">
      <c r="A19" s="28" t="s">
        <v>102</v>
      </c>
      <c r="B19" s="23" t="s">
        <v>91</v>
      </c>
      <c r="C19" s="36">
        <v>784195.97</v>
      </c>
      <c r="D19" s="36">
        <f>C19/12</f>
        <v>65349.664166666662</v>
      </c>
      <c r="E19" s="24">
        <f>+D19/30</f>
        <v>2178.3221388888887</v>
      </c>
      <c r="F19" s="24">
        <f>+E19/8</f>
        <v>272.29026736111109</v>
      </c>
      <c r="G19" s="24">
        <v>1</v>
      </c>
      <c r="H19" s="24">
        <v>1</v>
      </c>
      <c r="I19" s="72">
        <f>F19*G19*H19</f>
        <v>272.29026736111109</v>
      </c>
      <c r="J19" s="82">
        <f>I19/E6</f>
        <v>5.6123808096527138E-2</v>
      </c>
    </row>
    <row r="20" spans="1:10" ht="15" x14ac:dyDescent="0.25">
      <c r="B20" s="29"/>
      <c r="H20" s="83"/>
      <c r="I20" s="70" t="s">
        <v>35</v>
      </c>
      <c r="J20" s="71">
        <f>SUM(J17:J19)</f>
        <v>1.8393447386486474</v>
      </c>
    </row>
    <row r="21" spans="1:10" x14ac:dyDescent="0.2">
      <c r="B21" s="29"/>
    </row>
    <row r="22" spans="1:10" ht="15" x14ac:dyDescent="0.25">
      <c r="A22" s="33"/>
      <c r="B22" s="3"/>
      <c r="C22" s="33"/>
      <c r="D22" s="33"/>
      <c r="E22" s="34"/>
      <c r="F22" s="26"/>
      <c r="G22" s="26"/>
      <c r="H22" s="26"/>
      <c r="I22" s="26"/>
    </row>
    <row r="23" spans="1:10" ht="15" x14ac:dyDescent="0.25">
      <c r="A23" s="60" t="s">
        <v>103</v>
      </c>
      <c r="B23" s="78" t="s">
        <v>5</v>
      </c>
      <c r="C23" s="78" t="s">
        <v>104</v>
      </c>
      <c r="D23" s="78" t="s">
        <v>105</v>
      </c>
      <c r="E23" s="61" t="s">
        <v>106</v>
      </c>
      <c r="F23" s="61" t="s">
        <v>107</v>
      </c>
      <c r="G23" s="77" t="s">
        <v>98</v>
      </c>
    </row>
    <row r="24" spans="1:10" ht="19.5" customHeight="1" x14ac:dyDescent="0.2">
      <c r="A24" s="28" t="s">
        <v>109</v>
      </c>
      <c r="B24" s="73">
        <v>2</v>
      </c>
      <c r="C24" s="72">
        <v>10000</v>
      </c>
      <c r="D24" s="74">
        <f t="shared" ref="D24:D29" si="0">C24*B24</f>
        <v>20000</v>
      </c>
      <c r="E24" s="24" t="s">
        <v>84</v>
      </c>
      <c r="F24" s="72">
        <f t="shared" ref="F24:F29" si="1">D24</f>
        <v>20000</v>
      </c>
      <c r="G24" s="75">
        <f>F24/$F$6</f>
        <v>1.1294113395157309E-2</v>
      </c>
    </row>
    <row r="25" spans="1:10" ht="19.5" customHeight="1" x14ac:dyDescent="0.2">
      <c r="A25" s="28" t="s">
        <v>108</v>
      </c>
      <c r="B25" s="73">
        <f>20*365</f>
        <v>7300</v>
      </c>
      <c r="C25" s="72">
        <v>21</v>
      </c>
      <c r="D25" s="74">
        <f t="shared" si="0"/>
        <v>153300</v>
      </c>
      <c r="E25" s="24" t="s">
        <v>84</v>
      </c>
      <c r="F25" s="72">
        <f t="shared" si="1"/>
        <v>153300</v>
      </c>
      <c r="G25" s="75">
        <f t="shared" ref="G24:G29" si="2">F25/$F$6</f>
        <v>8.6569379173880773E-2</v>
      </c>
    </row>
    <row r="26" spans="1:10" ht="19.5" customHeight="1" x14ac:dyDescent="0.2">
      <c r="A26" s="28" t="s">
        <v>109</v>
      </c>
      <c r="B26" s="73">
        <v>4</v>
      </c>
      <c r="C26" s="72">
        <v>5000</v>
      </c>
      <c r="D26" s="74">
        <f t="shared" si="0"/>
        <v>20000</v>
      </c>
      <c r="E26" s="24" t="s">
        <v>84</v>
      </c>
      <c r="F26" s="72">
        <f t="shared" si="1"/>
        <v>20000</v>
      </c>
      <c r="G26" s="75">
        <f t="shared" si="2"/>
        <v>1.1294113395157309E-2</v>
      </c>
    </row>
    <row r="27" spans="1:10" ht="19.5" customHeight="1" x14ac:dyDescent="0.2">
      <c r="A27" s="28" t="s">
        <v>108</v>
      </c>
      <c r="B27" s="73">
        <f>20*365</f>
        <v>7300</v>
      </c>
      <c r="C27" s="72">
        <v>21</v>
      </c>
      <c r="D27" s="74">
        <f t="shared" si="0"/>
        <v>153300</v>
      </c>
      <c r="E27" s="24" t="s">
        <v>84</v>
      </c>
      <c r="F27" s="72">
        <f t="shared" si="1"/>
        <v>153300</v>
      </c>
      <c r="G27" s="75">
        <f t="shared" si="2"/>
        <v>8.6569379173880773E-2</v>
      </c>
    </row>
    <row r="28" spans="1:10" ht="19.5" customHeight="1" x14ac:dyDescent="0.2">
      <c r="A28" s="28" t="s">
        <v>109</v>
      </c>
      <c r="B28" s="73">
        <v>8</v>
      </c>
      <c r="C28" s="72">
        <v>3000</v>
      </c>
      <c r="D28" s="74">
        <f t="shared" si="0"/>
        <v>24000</v>
      </c>
      <c r="E28" s="24" t="s">
        <v>84</v>
      </c>
      <c r="F28" s="72">
        <f t="shared" si="1"/>
        <v>24000</v>
      </c>
      <c r="G28" s="75">
        <f t="shared" si="2"/>
        <v>1.355293607418877E-2</v>
      </c>
    </row>
    <row r="29" spans="1:10" ht="19.5" customHeight="1" x14ac:dyDescent="0.2">
      <c r="A29" s="28" t="s">
        <v>108</v>
      </c>
      <c r="B29" s="73">
        <f>20*365</f>
        <v>7300</v>
      </c>
      <c r="C29" s="72">
        <v>21</v>
      </c>
      <c r="D29" s="74">
        <f t="shared" si="0"/>
        <v>153300</v>
      </c>
      <c r="E29" s="24" t="s">
        <v>84</v>
      </c>
      <c r="F29" s="72">
        <f t="shared" si="1"/>
        <v>153300</v>
      </c>
      <c r="G29" s="75">
        <f t="shared" si="2"/>
        <v>8.6569379173880773E-2</v>
      </c>
    </row>
    <row r="30" spans="1:10" ht="15" x14ac:dyDescent="0.25">
      <c r="D30" s="70" t="s">
        <v>35</v>
      </c>
      <c r="E30" s="71"/>
      <c r="F30" s="80"/>
      <c r="G30" s="71">
        <f>SUM(G24:G29)</f>
        <v>0.29584930038614571</v>
      </c>
    </row>
    <row r="33" spans="2:6" ht="14.25" customHeight="1" x14ac:dyDescent="0.25">
      <c r="B33" s="90" t="s">
        <v>49</v>
      </c>
      <c r="C33" s="90"/>
      <c r="D33" s="90"/>
      <c r="E33" s="42">
        <f>E13</f>
        <v>8.2620008425408589</v>
      </c>
      <c r="F33" s="42"/>
    </row>
    <row r="34" spans="2:6" ht="14.25" customHeight="1" x14ac:dyDescent="0.25">
      <c r="B34" s="90" t="s">
        <v>50</v>
      </c>
      <c r="C34" s="90"/>
      <c r="D34" s="90"/>
      <c r="E34" s="45">
        <f>J20</f>
        <v>1.8393447386486474</v>
      </c>
      <c r="F34" s="45"/>
    </row>
    <row r="35" spans="2:6" ht="14.25" customHeight="1" x14ac:dyDescent="0.25">
      <c r="B35" s="90" t="s">
        <v>51</v>
      </c>
      <c r="C35" s="90"/>
      <c r="D35" s="90"/>
      <c r="E35" s="46">
        <f>G30</f>
        <v>0.29584930038614571</v>
      </c>
      <c r="F35" s="45"/>
    </row>
    <row r="36" spans="2:6" ht="15.75" customHeight="1" x14ac:dyDescent="0.25">
      <c r="B36" s="90" t="s">
        <v>83</v>
      </c>
      <c r="C36" s="90"/>
      <c r="D36" s="90"/>
      <c r="E36" s="76">
        <f>SUM(E33:E35)</f>
        <v>10.397194881575651</v>
      </c>
      <c r="F36" s="81"/>
    </row>
    <row r="38" spans="2:6" ht="15" x14ac:dyDescent="0.25">
      <c r="B38" s="90" t="s">
        <v>113</v>
      </c>
      <c r="C38" s="90"/>
      <c r="D38" s="90"/>
      <c r="E38" s="76">
        <v>8</v>
      </c>
    </row>
    <row r="39" spans="2:6" ht="15" x14ac:dyDescent="0.25">
      <c r="B39" s="90" t="s">
        <v>114</v>
      </c>
      <c r="C39" s="90"/>
      <c r="D39" s="90"/>
      <c r="E39" s="76">
        <f>E36-E38</f>
        <v>2.3971948815756505</v>
      </c>
    </row>
    <row r="40" spans="2:6" ht="15" x14ac:dyDescent="0.25">
      <c r="B40" s="90" t="s">
        <v>115</v>
      </c>
      <c r="C40" s="90"/>
      <c r="D40" s="90"/>
      <c r="E40" s="84">
        <f>E39/E36</f>
        <v>0.23056169561884424</v>
      </c>
    </row>
  </sheetData>
  <mergeCells count="10">
    <mergeCell ref="B36:D36"/>
    <mergeCell ref="B38:D38"/>
    <mergeCell ref="B39:D39"/>
    <mergeCell ref="B40:D40"/>
    <mergeCell ref="A2:E2"/>
    <mergeCell ref="A5:D5"/>
    <mergeCell ref="A6:D6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scale="49" orientation="landscape" r:id="rId1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91" t="s">
        <v>0</v>
      </c>
      <c r="B3" s="91"/>
      <c r="C3" s="91"/>
      <c r="D3" s="91"/>
      <c r="E3" s="91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92" t="s">
        <v>69</v>
      </c>
      <c r="B6" s="93"/>
      <c r="C6" s="93"/>
      <c r="D6" s="94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7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7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7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7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7">
        <v>1</v>
      </c>
      <c r="J37" s="24">
        <f t="shared" si="5"/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95" t="s">
        <v>68</v>
      </c>
      <c r="B77" s="95"/>
      <c r="C77" s="95"/>
      <c r="D77" s="95"/>
      <c r="E77" s="95"/>
      <c r="F77" s="95"/>
      <c r="G77" s="95"/>
      <c r="H77" s="95"/>
      <c r="I77" s="95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1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ESTACIONAMIENTO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2017-11-09T10:12:02Z</cp:lastPrinted>
  <dcterms:created xsi:type="dcterms:W3CDTF">2017-09-27T19:32:59Z</dcterms:created>
  <dcterms:modified xsi:type="dcterms:W3CDTF">2021-11-10T19:43:01Z</dcterms:modified>
</cp:coreProperties>
</file>