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E:\LEY Y DISPOSICIONES 2023\Iniciativa LeyIngr23.021123\Anexos Disposiciones Admon 2023\COMUDEG\"/>
    </mc:Choice>
  </mc:AlternateContent>
  <xr:revisionPtr revIDLastSave="0" documentId="13_ncr:1_{93288F01-E956-4D23-8714-046F92A31DD1}" xr6:coauthVersionLast="47" xr6:coauthVersionMax="47" xr10:uidLastSave="{00000000-0000-0000-0000-000000000000}"/>
  <bookViews>
    <workbookView xWindow="-120" yWindow="-120" windowWidth="29040" windowHeight="15840" firstSheet="10" activeTab="14" xr2:uid="{00000000-000D-0000-FFFF-FFFF00000000}"/>
  </bookViews>
  <sheets>
    <sheet name="ENTRADAGRALDEPORTIVAS" sheetId="21" r:id="rId1"/>
    <sheet name="ENTRADANIÑOS" sheetId="24" r:id="rId2"/>
    <sheet name="MOTOCICLETA" sheetId="42" r:id="rId3"/>
    <sheet name="VENDEDORAMBULATE" sheetId="26" r:id="rId4"/>
    <sheet name="USODECANCHAAUDITORIOCUOTANOC" sheetId="25" r:id="rId5"/>
    <sheet name="CANCHADEBASQUETBOLNOCVAZNIETO" sheetId="27" r:id="rId6"/>
    <sheet name="CANCHATECHADABASQUETVAZQUENODEP" sheetId="28" r:id="rId7"/>
    <sheet name="CAMPODEBEISBOLVAZQUEZNIETO" sheetId="29" r:id="rId8"/>
    <sheet name="USODECANCHALACOLMENAnacionales" sheetId="35" r:id="rId9"/>
    <sheet name="USODECANCHALACOLMENAlocal" sheetId="43" r:id="rId10"/>
    <sheet name="INSCRIPCIONCARRERA" sheetId="38" r:id="rId11"/>
    <sheet name="PINTADODERUTA" sheetId="39" r:id="rId12"/>
    <sheet name="AVAL" sheetId="40" r:id="rId13"/>
    <sheet name="CURSODEVERANO" sheetId="41" r:id="rId14"/>
    <sheet name="USODEESPACIOCUOTADIURNAESTACION" sheetId="44" r:id="rId15"/>
    <sheet name="USODEESPACIOCUOTANOCTUESTACION" sheetId="45" r:id="rId16"/>
    <sheet name="ESTACIONAMIENTO (2)" sheetId="2" state="hidden" r:id="rId17"/>
  </sheets>
  <externalReferences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45" l="1"/>
  <c r="E19" i="45" s="1"/>
  <c r="E23" i="45" s="1"/>
  <c r="F10" i="45"/>
  <c r="F11" i="45" s="1"/>
  <c r="E22" i="45" s="1"/>
  <c r="E24" i="45" s="1"/>
  <c r="E10" i="45"/>
  <c r="E11" i="45" s="1"/>
  <c r="C5" i="45"/>
  <c r="E29" i="44"/>
  <c r="E34" i="44" s="1"/>
  <c r="E22" i="44"/>
  <c r="F22" i="44" s="1"/>
  <c r="H22" i="44" s="1"/>
  <c r="J22" i="44" s="1"/>
  <c r="J23" i="44" s="1"/>
  <c r="E33" i="44" s="1"/>
  <c r="F16" i="44"/>
  <c r="E16" i="44"/>
  <c r="E15" i="44"/>
  <c r="F15" i="44" s="1"/>
  <c r="E14" i="44"/>
  <c r="F14" i="44" s="1"/>
  <c r="F13" i="44"/>
  <c r="E13" i="44"/>
  <c r="E12" i="44"/>
  <c r="F12" i="44" s="1"/>
  <c r="E11" i="44"/>
  <c r="F11" i="44" s="1"/>
  <c r="F18" i="44" l="1"/>
  <c r="E32" i="44" s="1"/>
  <c r="E35" i="44" s="1"/>
  <c r="E18" i="44"/>
  <c r="D16" i="21" l="1"/>
  <c r="E16" i="21"/>
  <c r="F16" i="21" s="1"/>
  <c r="G16" i="21" s="1"/>
  <c r="H16" i="21" s="1"/>
  <c r="J16" i="21" s="1"/>
  <c r="D17" i="21"/>
  <c r="D15" i="21"/>
  <c r="E32" i="43" l="1"/>
  <c r="F32" i="43" s="1"/>
  <c r="F33" i="43" s="1"/>
  <c r="E38" i="43" s="1"/>
  <c r="E24" i="43"/>
  <c r="F24" i="43" s="1"/>
  <c r="H24" i="43" s="1"/>
  <c r="J24" i="43" s="1"/>
  <c r="J25" i="43" s="1"/>
  <c r="E37" i="43" s="1"/>
  <c r="F18" i="43"/>
  <c r="E18" i="43"/>
  <c r="E17" i="43"/>
  <c r="F17" i="43" s="1"/>
  <c r="E16" i="43"/>
  <c r="F16" i="43" s="1"/>
  <c r="F15" i="43"/>
  <c r="E15" i="43"/>
  <c r="E14" i="43"/>
  <c r="F14" i="43" s="1"/>
  <c r="E13" i="43"/>
  <c r="F13" i="43" s="1"/>
  <c r="F12" i="43"/>
  <c r="E12" i="43"/>
  <c r="E11" i="43"/>
  <c r="F11" i="43" s="1"/>
  <c r="E10" i="43"/>
  <c r="E20" i="43" s="1"/>
  <c r="C5" i="43"/>
  <c r="E12" i="42"/>
  <c r="E17" i="42"/>
  <c r="F17" i="42" s="1"/>
  <c r="G17" i="42" s="1"/>
  <c r="H17" i="42" s="1"/>
  <c r="J17" i="42" s="1"/>
  <c r="E16" i="42"/>
  <c r="F16" i="42" s="1"/>
  <c r="G16" i="42" s="1"/>
  <c r="H16" i="42" s="1"/>
  <c r="J16" i="42" s="1"/>
  <c r="F10" i="42"/>
  <c r="F12" i="42" s="1"/>
  <c r="E23" i="42" s="1"/>
  <c r="C5" i="42"/>
  <c r="J16" i="41"/>
  <c r="J17" i="41" s="1"/>
  <c r="E21" i="41" s="1"/>
  <c r="E11" i="41"/>
  <c r="E12" i="41"/>
  <c r="F12" i="41" s="1"/>
  <c r="D10" i="41"/>
  <c r="E10" i="41" s="1"/>
  <c r="F10" i="41" s="1"/>
  <c r="F13" i="41" s="1"/>
  <c r="E20" i="41" s="1"/>
  <c r="C5" i="41"/>
  <c r="D16" i="40"/>
  <c r="E16" i="40" s="1"/>
  <c r="F16" i="40" s="1"/>
  <c r="G16" i="40" s="1"/>
  <c r="H16" i="40" s="1"/>
  <c r="J16" i="40" s="1"/>
  <c r="F11" i="40"/>
  <c r="E24" i="40" s="1"/>
  <c r="E18" i="40"/>
  <c r="F18" i="40" s="1"/>
  <c r="G18" i="40" s="1"/>
  <c r="H18" i="40" s="1"/>
  <c r="J18" i="40" s="1"/>
  <c r="D17" i="40"/>
  <c r="E17" i="40" s="1"/>
  <c r="F17" i="40" s="1"/>
  <c r="G17" i="40" s="1"/>
  <c r="H17" i="40" s="1"/>
  <c r="J17" i="40" s="1"/>
  <c r="E15" i="40"/>
  <c r="F15" i="40" s="1"/>
  <c r="G15" i="40" s="1"/>
  <c r="H15" i="40" s="1"/>
  <c r="J15" i="40" s="1"/>
  <c r="E10" i="40"/>
  <c r="E11" i="40" s="1"/>
  <c r="C5" i="40"/>
  <c r="J18" i="39"/>
  <c r="J19" i="39" s="1"/>
  <c r="E25" i="39" s="1"/>
  <c r="F13" i="39"/>
  <c r="C5" i="39"/>
  <c r="D10" i="38"/>
  <c r="E10" i="38" s="1"/>
  <c r="F10" i="38" s="1"/>
  <c r="E11" i="38"/>
  <c r="F11" i="38" s="1"/>
  <c r="C5" i="38"/>
  <c r="E24" i="35"/>
  <c r="F24" i="35" s="1"/>
  <c r="H24" i="35" s="1"/>
  <c r="J24" i="35" s="1"/>
  <c r="J25" i="35" s="1"/>
  <c r="E37" i="35" s="1"/>
  <c r="E11" i="35"/>
  <c r="F11" i="35" s="1"/>
  <c r="E12" i="35"/>
  <c r="F12" i="35" s="1"/>
  <c r="E13" i="35"/>
  <c r="F13" i="35" s="1"/>
  <c r="E14" i="35"/>
  <c r="F14" i="35" s="1"/>
  <c r="E15" i="35"/>
  <c r="F15" i="35" s="1"/>
  <c r="E16" i="35"/>
  <c r="F16" i="35" s="1"/>
  <c r="E17" i="35"/>
  <c r="F17" i="35" s="1"/>
  <c r="E18" i="35"/>
  <c r="F18" i="35" s="1"/>
  <c r="E32" i="35"/>
  <c r="F32" i="35" s="1"/>
  <c r="F33" i="35" s="1"/>
  <c r="E38" i="35" s="1"/>
  <c r="E10" i="35"/>
  <c r="E20" i="35" s="1"/>
  <c r="C5" i="35"/>
  <c r="E16" i="29"/>
  <c r="F16" i="29" s="1"/>
  <c r="H16" i="29" s="1"/>
  <c r="J16" i="29" s="1"/>
  <c r="J17" i="29" s="1"/>
  <c r="E27" i="29" s="1"/>
  <c r="D11" i="29"/>
  <c r="E11" i="29" s="1"/>
  <c r="E23" i="29"/>
  <c r="E28" i="29" s="1"/>
  <c r="E12" i="28"/>
  <c r="F11" i="28"/>
  <c r="F12" i="28" s="1"/>
  <c r="E11" i="28"/>
  <c r="E16" i="28"/>
  <c r="F16" i="28" s="1"/>
  <c r="G16" i="28" s="1"/>
  <c r="H16" i="28" s="1"/>
  <c r="J16" i="28" s="1"/>
  <c r="J18" i="28" s="1"/>
  <c r="E28" i="28" s="1"/>
  <c r="E24" i="28"/>
  <c r="E29" i="28" s="1"/>
  <c r="E10" i="28"/>
  <c r="F10" i="28" s="1"/>
  <c r="C5" i="28"/>
  <c r="E17" i="27"/>
  <c r="E19" i="27" s="1"/>
  <c r="E23" i="27" s="1"/>
  <c r="E10" i="27"/>
  <c r="E11" i="27" s="1"/>
  <c r="C5" i="27"/>
  <c r="F18" i="25"/>
  <c r="G18" i="25" s="1"/>
  <c r="H18" i="25" s="1"/>
  <c r="J18" i="25" s="1"/>
  <c r="E12" i="25"/>
  <c r="E11" i="25"/>
  <c r="F11" i="25" s="1"/>
  <c r="D19" i="26"/>
  <c r="E19" i="26" s="1"/>
  <c r="F19" i="26" s="1"/>
  <c r="G19" i="26" s="1"/>
  <c r="H19" i="26" s="1"/>
  <c r="J19" i="26" s="1"/>
  <c r="E21" i="26"/>
  <c r="F21" i="26" s="1"/>
  <c r="G21" i="26" s="1"/>
  <c r="H21" i="26" s="1"/>
  <c r="J21" i="26" s="1"/>
  <c r="G20" i="26"/>
  <c r="H20" i="26" s="1"/>
  <c r="J20" i="26" s="1"/>
  <c r="E18" i="26"/>
  <c r="F18" i="26" s="1"/>
  <c r="G18" i="26" s="1"/>
  <c r="H18" i="26" s="1"/>
  <c r="J18" i="26" s="1"/>
  <c r="F14" i="26"/>
  <c r="E27" i="26" s="1"/>
  <c r="E13" i="26"/>
  <c r="E12" i="26"/>
  <c r="E11" i="26"/>
  <c r="E10" i="26"/>
  <c r="E27" i="28" l="1"/>
  <c r="E30" i="28" s="1"/>
  <c r="E14" i="26"/>
  <c r="J18" i="42"/>
  <c r="E24" i="42" s="1"/>
  <c r="E25" i="42" s="1"/>
  <c r="F10" i="43"/>
  <c r="F20" i="43" s="1"/>
  <c r="E36" i="43" s="1"/>
  <c r="E39" i="43" s="1"/>
  <c r="E22" i="41"/>
  <c r="E13" i="41"/>
  <c r="J19" i="40"/>
  <c r="E25" i="40" s="1"/>
  <c r="E26" i="40" s="1"/>
  <c r="F14" i="39"/>
  <c r="E24" i="39" s="1"/>
  <c r="E26" i="39" s="1"/>
  <c r="E14" i="39"/>
  <c r="F12" i="38"/>
  <c r="E12" i="38"/>
  <c r="E19" i="38"/>
  <c r="E21" i="38" s="1"/>
  <c r="F10" i="35"/>
  <c r="F20" i="35" s="1"/>
  <c r="F11" i="29"/>
  <c r="F12" i="29" s="1"/>
  <c r="E26" i="29" s="1"/>
  <c r="E29" i="29" s="1"/>
  <c r="E12" i="29"/>
  <c r="F10" i="27"/>
  <c r="F11" i="27"/>
  <c r="E22" i="27" s="1"/>
  <c r="E24" i="27" s="1"/>
  <c r="J22" i="26"/>
  <c r="E28" i="26" s="1"/>
  <c r="E29" i="26" s="1"/>
  <c r="E36" i="35" l="1"/>
  <c r="E39" i="35" s="1"/>
  <c r="E22" i="24" l="1"/>
  <c r="F16" i="24"/>
  <c r="G16" i="24" s="1"/>
  <c r="H16" i="24" s="1"/>
  <c r="J16" i="24" s="1"/>
  <c r="E16" i="24"/>
  <c r="E15" i="24"/>
  <c r="F15" i="24" s="1"/>
  <c r="G15" i="24" s="1"/>
  <c r="H15" i="24" s="1"/>
  <c r="J15" i="24" s="1"/>
  <c r="F10" i="24"/>
  <c r="C5" i="24"/>
  <c r="C10" i="21"/>
  <c r="C5" i="26"/>
  <c r="E17" i="25"/>
  <c r="F17" i="25" s="1"/>
  <c r="G17" i="25" s="1"/>
  <c r="E10" i="25"/>
  <c r="E13" i="25" s="1"/>
  <c r="C5" i="25"/>
  <c r="J17" i="24" l="1"/>
  <c r="E23" i="24" s="1"/>
  <c r="E24" i="24" s="1"/>
  <c r="H17" i="25"/>
  <c r="J17" i="25" s="1"/>
  <c r="J19" i="25" s="1"/>
  <c r="E25" i="25" s="1"/>
  <c r="F10" i="25"/>
  <c r="F13" i="25" s="1"/>
  <c r="E24" i="25" s="1"/>
  <c r="E26" i="25" l="1"/>
  <c r="E17" i="21"/>
  <c r="F17" i="21" s="1"/>
  <c r="G17" i="21" s="1"/>
  <c r="H17" i="21" s="1"/>
  <c r="J17" i="21" s="1"/>
  <c r="E15" i="21"/>
  <c r="F15" i="21" s="1"/>
  <c r="G15" i="21" s="1"/>
  <c r="H15" i="21" s="1"/>
  <c r="J15" i="21" s="1"/>
  <c r="E11" i="21"/>
  <c r="F10" i="21"/>
  <c r="F11" i="21" s="1"/>
  <c r="E23" i="21" s="1"/>
  <c r="C5" i="21"/>
  <c r="J18" i="21" l="1"/>
  <c r="E24" i="21" s="1"/>
  <c r="E25" i="21" s="1"/>
  <c r="E37" i="2" l="1"/>
  <c r="F37" i="2" s="1"/>
  <c r="G37" i="2" s="1"/>
  <c r="H37" i="2" s="1"/>
  <c r="J37" i="2" s="1"/>
  <c r="E36" i="2"/>
  <c r="F36" i="2" s="1"/>
  <c r="G36" i="2" s="1"/>
  <c r="H36" i="2" s="1"/>
  <c r="J36" i="2" s="1"/>
  <c r="E35" i="2"/>
  <c r="F35" i="2" s="1"/>
  <c r="G35" i="2" s="1"/>
  <c r="H35" i="2" s="1"/>
  <c r="J35" i="2" s="1"/>
  <c r="E34" i="2"/>
  <c r="F34" i="2" s="1"/>
  <c r="G34" i="2" s="1"/>
  <c r="H34" i="2" s="1"/>
  <c r="J34" i="2" s="1"/>
  <c r="E33" i="2"/>
  <c r="F33" i="2" s="1"/>
  <c r="G33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C5" i="2"/>
  <c r="E29" i="2" l="1"/>
  <c r="H33" i="2"/>
  <c r="J33" i="2" s="1"/>
  <c r="J38" i="2" s="1"/>
  <c r="M33" i="2"/>
  <c r="N33" i="2" s="1"/>
  <c r="F10" i="2"/>
  <c r="F29" i="2" s="1"/>
  <c r="E47" i="2" s="1"/>
  <c r="E48" i="2" l="1"/>
  <c r="D43" i="2"/>
  <c r="E43" i="2" s="1"/>
  <c r="D42" i="2"/>
  <c r="E42" i="2" s="1"/>
  <c r="E44" i="2" l="1"/>
  <c r="E49" i="2" s="1"/>
  <c r="E50" i="2"/>
</calcChain>
</file>

<file path=xl/sharedStrings.xml><?xml version="1.0" encoding="utf-8"?>
<sst xmlns="http://schemas.openxmlformats.org/spreadsheetml/2006/main" count="731" uniqueCount="180">
  <si>
    <t>ANÁLISIS DE PRECIOS UNITARIOS</t>
  </si>
  <si>
    <t>CONCEPTO:</t>
  </si>
  <si>
    <t>No.</t>
  </si>
  <si>
    <t>UNIDAD:</t>
  </si>
  <si>
    <t>MATERIALES y OTROS INSUMOS</t>
  </si>
  <si>
    <t>Unidad</t>
  </si>
  <si>
    <t>Cantidad</t>
  </si>
  <si>
    <t>Costo Unitario</t>
  </si>
  <si>
    <t>Importe por día</t>
  </si>
  <si>
    <t>Total por día, por cabeza</t>
  </si>
  <si>
    <t>Cloralex</t>
  </si>
  <si>
    <t>litros</t>
  </si>
  <si>
    <t>Desengrasante</t>
  </si>
  <si>
    <t xml:space="preserve">Franela </t>
  </si>
  <si>
    <t>metros</t>
  </si>
  <si>
    <t>Jabon liquido</t>
  </si>
  <si>
    <t>Jerga Blanca</t>
  </si>
  <si>
    <t>Pastilla Desodorante</t>
  </si>
  <si>
    <t>pieza</t>
  </si>
  <si>
    <t xml:space="preserve">Atomizador </t>
  </si>
  <si>
    <t>Jabon en polvo</t>
  </si>
  <si>
    <t>kilogramo</t>
  </si>
  <si>
    <t>Escoba</t>
  </si>
  <si>
    <t>Papel higienico</t>
  </si>
  <si>
    <t>Toalla interdoblada</t>
  </si>
  <si>
    <t>Acido muriatico</t>
  </si>
  <si>
    <t>Bolsa Negra Jumbo</t>
  </si>
  <si>
    <t xml:space="preserve">Cubeta </t>
  </si>
  <si>
    <t>Limpiador Multiusos</t>
  </si>
  <si>
    <t>Trapeador</t>
  </si>
  <si>
    <t>Tinta (sellado de Semovientes)</t>
  </si>
  <si>
    <t>litro</t>
  </si>
  <si>
    <t>Lapiz (marcado de Semovientes)</t>
  </si>
  <si>
    <t>Pieza</t>
  </si>
  <si>
    <t>Crayon tinta (marcador de ganado)</t>
  </si>
  <si>
    <t>SUMA:</t>
  </si>
  <si>
    <t>MANO DE OBRA</t>
  </si>
  <si>
    <t>Sueldo mensual</t>
  </si>
  <si>
    <t>sueldo diario</t>
  </si>
  <si>
    <t>Sueldo por hora</t>
  </si>
  <si>
    <t>Sueldo por minuto</t>
  </si>
  <si>
    <t>Total por  empleado</t>
  </si>
  <si>
    <t>Personal requerido</t>
  </si>
  <si>
    <t>HERRAMIENTA Y EQUIPO</t>
  </si>
  <si>
    <t>Importe</t>
  </si>
  <si>
    <t>Herramienta menor</t>
  </si>
  <si>
    <t>% MO</t>
  </si>
  <si>
    <t>Equipo de seguridad</t>
  </si>
  <si>
    <t>%MO</t>
  </si>
  <si>
    <t>Materiales e Insumos</t>
  </si>
  <si>
    <t>Mano de Obra</t>
  </si>
  <si>
    <t>Herramiento y Equipo</t>
  </si>
  <si>
    <t>Precio Unitario:</t>
  </si>
  <si>
    <t>HERRAMIENTA MENOR</t>
  </si>
  <si>
    <t>El costo por herramienta menor (o herramienta de mano), corresponde al consumo por desgaste de herramientas de mano utilizadas en la ejecución del concepto de trabajo.</t>
  </si>
  <si>
    <t>Este costo se calculará mediante la expresión:</t>
  </si>
  <si>
    <t>Hm = Kh * Mo</t>
  </si>
  <si>
    <t>Donde:</t>
  </si>
  <si>
    <t>“Hm” Representa el costo por herramienta de mano.</t>
  </si>
  <si>
    <t>“Kh” Representa un coeficiente cuyo valor se fijará en función del tipo de trabajo y de la herramienta requerida para su ejecución (en éste caso 3%)</t>
  </si>
  <si>
    <t xml:space="preserve">"Mo" Representa el costo unitario por concepto de mano de obra </t>
  </si>
  <si>
    <t>EQUIPO DE SEGURIDAD</t>
  </si>
  <si>
    <t>El costo directo por equipo de seguridad, corresponde al equipo necesario para la protección personal deltrabajador para ejecutar el concepto de trabajo.</t>
  </si>
  <si>
    <t>Es = Ks * Mo</t>
  </si>
  <si>
    <t>“Es” Representa el costo por equipo de seguridad.</t>
  </si>
  <si>
    <t>"Ks” Representa un coeficiente cuyo valor se fija en función del tipo de trabajo y del equipo requerido para la seguridad del trabajador (en ésta caso 2%)</t>
  </si>
  <si>
    <t>"Mo" Representa el costo unitario por concepto de mano de obra calculado de acuerdo</t>
  </si>
  <si>
    <t>Factores de herramienta menor y equipo de seguridad</t>
  </si>
  <si>
    <t>La depreciación y desgaste de la herramienta, así como el uso de equipo de seguridad que usa en forma particular el operario, representaría un estudio demasiado extenso y quizá poco significativo, el hábito ha consignado un rango de valores entre el uno y el cinco por ciento, sin embargo, en construcción se utiliza un valor de 3% para la herramienta menor y 2% para el equipo de seguridad valores que al integrarlos en el periodo de eqjecución de los trabajos, o bien de un periodo, representarían el costo de una nueva adquisición de éste tipo de herramienta y equipo.</t>
  </si>
  <si>
    <t xml:space="preserve">Servicio de Estacionamiento Publico </t>
  </si>
  <si>
    <t>Promedio de ingresos de autos por día:</t>
  </si>
  <si>
    <t>Automovil</t>
  </si>
  <si>
    <t>Recaudador 1</t>
  </si>
  <si>
    <t>Recaudador 2</t>
  </si>
  <si>
    <t>Recaudador 3</t>
  </si>
  <si>
    <t>Recaudador 4</t>
  </si>
  <si>
    <t>Inspector</t>
  </si>
  <si>
    <t>Hora</t>
  </si>
  <si>
    <t>Total proceso, por dia</t>
  </si>
  <si>
    <t>MATERIALES Y OTROS INSUMOS</t>
  </si>
  <si>
    <t>Total por servicio</t>
  </si>
  <si>
    <t>Total por servicio por unidad</t>
  </si>
  <si>
    <t>Promedio de entradas por mes</t>
  </si>
  <si>
    <t>Entrada General</t>
  </si>
  <si>
    <t>Costo de boleto</t>
  </si>
  <si>
    <t>Millar</t>
  </si>
  <si>
    <t>Importe por boleto</t>
  </si>
  <si>
    <t>Precio unitario por boleto</t>
  </si>
  <si>
    <t>Minutos</t>
  </si>
  <si>
    <t xml:space="preserve">Promedio de ingreso por renta al mes </t>
  </si>
  <si>
    <t>Importe por mes</t>
  </si>
  <si>
    <t>Pintura azul</t>
  </si>
  <si>
    <t>Galón</t>
  </si>
  <si>
    <t>Pintura blanca</t>
  </si>
  <si>
    <t>Precio Unitario por barda</t>
  </si>
  <si>
    <t>Auxiliar deportivas (Cobro del boleto)</t>
  </si>
  <si>
    <t>Encargado de ingresos (Verificar que se entregue boleto)</t>
  </si>
  <si>
    <t>Auxiliar de deportivas (Cobro de boletos)</t>
  </si>
  <si>
    <t>Recibos de ingresos</t>
  </si>
  <si>
    <t>Comercialización de vendedores ambulantes en el interior de las deportivas por evento</t>
  </si>
  <si>
    <t>Vendedor</t>
  </si>
  <si>
    <t>Importe por evento</t>
  </si>
  <si>
    <t>pza</t>
  </si>
  <si>
    <t xml:space="preserve">Pinol </t>
  </si>
  <si>
    <t>Escobas</t>
  </si>
  <si>
    <t>Bolsas jumbo</t>
  </si>
  <si>
    <t>Encargado de ingresos (cobrar al vendedor ambulante)</t>
  </si>
  <si>
    <t>Coordinador jurídico y recursos humanos (elaboración de contrato)</t>
  </si>
  <si>
    <t>Director General (Revisión y firma del contrato)</t>
  </si>
  <si>
    <t>Precio Unitario por vendedor ambulante</t>
  </si>
  <si>
    <t>Existe lineamientos aprobados por el consejo general</t>
  </si>
  <si>
    <t>Auxiliar deportivo (Pintar la estructura para mantenimiento)</t>
  </si>
  <si>
    <t xml:space="preserve">Uso de cancha del auditorio para eventos no deportivos, por día cuota nocturna </t>
  </si>
  <si>
    <t>Renta de espacio</t>
  </si>
  <si>
    <t>Luz</t>
  </si>
  <si>
    <t>KW</t>
  </si>
  <si>
    <t>Renta de cancha</t>
  </si>
  <si>
    <t>Lampara led compra al año y prorreteado para la renta de 15 veces al mes</t>
  </si>
  <si>
    <t>Precio Unitario por renta de cancha</t>
  </si>
  <si>
    <t>Canchas de básquetbol cuota nocturna, por partido</t>
  </si>
  <si>
    <t>Renta de campo</t>
  </si>
  <si>
    <t>día laboral</t>
  </si>
  <si>
    <t>Escoba de araña, se prorratea por el uso de 15 horas al mes</t>
  </si>
  <si>
    <t>Precio Unitario por renta de campo</t>
  </si>
  <si>
    <t>Auxiliar deportivo (mantenimiento de canchas)</t>
  </si>
  <si>
    <t>Uso de cancha techada de basquetbol para evento no deportivo</t>
  </si>
  <si>
    <t>Brochas, se prorratea por el uso de 15 horas al mes</t>
  </si>
  <si>
    <t>No.1</t>
  </si>
  <si>
    <t>Campo de béisbol infantil por partido cuota diurna</t>
  </si>
  <si>
    <t>Tonelada</t>
  </si>
  <si>
    <t>Grava, tezontle</t>
  </si>
  <si>
    <t xml:space="preserve">Entrada General </t>
  </si>
  <si>
    <t>Renta de auditorio</t>
  </si>
  <si>
    <t>Promedio de ingreso por evento por mes</t>
  </si>
  <si>
    <t>Importe por año</t>
  </si>
  <si>
    <t>Limpiadores especiales para duela</t>
  </si>
  <si>
    <t>Mantenimiento de duela de la cancha, reparación y colocacióon del piso dañado</t>
  </si>
  <si>
    <t>mts2</t>
  </si>
  <si>
    <t>Precio Unitario por renta del auditorio de la yerbabuena (la colmena)</t>
  </si>
  <si>
    <t>Uso de espacio por evento deportivo (LA COLMENA)</t>
  </si>
  <si>
    <t>Cubeta</t>
  </si>
  <si>
    <t>Trapeadores</t>
  </si>
  <si>
    <t>Trapeador de microfibra</t>
  </si>
  <si>
    <t>Pinol</t>
  </si>
  <si>
    <t>Cubetas</t>
  </si>
  <si>
    <t>Jabón</t>
  </si>
  <si>
    <t>kg</t>
  </si>
  <si>
    <t>Mano de obra</t>
  </si>
  <si>
    <t>Inscripciones carreras atléticas organizadas por COMUDEG</t>
  </si>
  <si>
    <t>Inscripciones</t>
  </si>
  <si>
    <t>Playera conmemorativa</t>
  </si>
  <si>
    <t>Importe por carrera</t>
  </si>
  <si>
    <t>Promedio de inscripciones por carrera</t>
  </si>
  <si>
    <t xml:space="preserve">Medallas </t>
  </si>
  <si>
    <t>Precio Unitario por renta de podium</t>
  </si>
  <si>
    <t>Carrera</t>
  </si>
  <si>
    <t>Pintado de ruta en ciudad carreras organizadas por particulares</t>
  </si>
  <si>
    <t xml:space="preserve">Cal </t>
  </si>
  <si>
    <t>bulto</t>
  </si>
  <si>
    <t>Gasolina de la camioneta</t>
  </si>
  <si>
    <t>Sueldo por día</t>
  </si>
  <si>
    <t>Promedio de ingreso por aval por mes</t>
  </si>
  <si>
    <t>Encargado de ingresos (cobrar al aval)</t>
  </si>
  <si>
    <t>Aval carreras atléticas y ciclistas en la ciudad de Guanajuato (permiso para carrera)</t>
  </si>
  <si>
    <t xml:space="preserve">Curso de verano del COMUDEG </t>
  </si>
  <si>
    <t>Promedio de inscripciones del curso</t>
  </si>
  <si>
    <t>Termos</t>
  </si>
  <si>
    <t>Morrales</t>
  </si>
  <si>
    <t>Auxiliar deportivo (promotores encargados de hacer el curso)</t>
  </si>
  <si>
    <t>Acceso por motocicleta, cuota por día</t>
  </si>
  <si>
    <t>Malla para delinear el lugar para las motocicletas</t>
  </si>
  <si>
    <t>Niños y niñas con estatura mayor a 1.40m, cuota por persona (se modifica la redacción)</t>
  </si>
  <si>
    <t>Eventos deportivos locales por evento día por local (la colmena)</t>
  </si>
  <si>
    <t>Encargado de supervisión (Verificar dentro del interior de la deportiva)</t>
  </si>
  <si>
    <t>Tarifa Propuesta</t>
  </si>
  <si>
    <t>Uso de espacio por evento cuota diurna por hora (la ex_estación)</t>
  </si>
  <si>
    <t>Cantidad por año</t>
  </si>
  <si>
    <t>Aromatizantes</t>
  </si>
  <si>
    <t>Bolsas para la basura</t>
  </si>
  <si>
    <t>Uso de espacio por evento cuota nocturna por hora (la ex_estación)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</si>
</sst>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(&quot;$&quot;\ * #,##0.00_);_(&quot;$&quot;\ * \(#,##0.00\);_(&quot;$&quot;\ * &quot;-&quot;??_);_(@_)"/>
    <numFmt numFmtId="166" formatCode="_(&quot;$&quot;* #,##0.00_);_(&quot;$&quot;* \(#,##0.00\);_(&quot;$&quot;* &quot;-&quot;??_);_(@_)"/>
    <numFmt numFmtId="167" formatCode="_(&quot;$&quot;\ * #,##0.000_);_(&quot;$&quot;\ * \(#,##0.000\);_(&quot;$&quot;\ * &quot;-&quot;??_);_(@_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555555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8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2" fillId="2" borderId="11" xfId="0" applyFont="1" applyFill="1" applyBorder="1" applyAlignment="1">
      <alignment horizontal="center" vertical="center"/>
    </xf>
    <xf numFmtId="165" fontId="2" fillId="2" borderId="11" xfId="2" applyFont="1" applyFill="1" applyBorder="1" applyAlignment="1">
      <alignment horizontal="center" vertical="center"/>
    </xf>
    <xf numFmtId="165" fontId="2" fillId="2" borderId="0" xfId="2" applyFont="1" applyFill="1" applyBorder="1" applyAlignment="1">
      <alignment horizontal="center" vertical="center" wrapText="1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165" fontId="3" fillId="0" borderId="11" xfId="2" applyFont="1" applyBorder="1"/>
    <xf numFmtId="165" fontId="3" fillId="0" borderId="0" xfId="2" applyFont="1" applyBorder="1"/>
    <xf numFmtId="166" fontId="3" fillId="0" borderId="0" xfId="0" applyNumberFormat="1" applyFont="1"/>
    <xf numFmtId="0" fontId="3" fillId="0" borderId="11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2" borderId="12" xfId="0" applyFont="1" applyFill="1" applyBorder="1"/>
    <xf numFmtId="165" fontId="2" fillId="2" borderId="12" xfId="2" applyFont="1" applyFill="1" applyBorder="1"/>
    <xf numFmtId="165" fontId="2" fillId="2" borderId="0" xfId="2" applyFont="1" applyFill="1" applyBorder="1"/>
    <xf numFmtId="0" fontId="2" fillId="0" borderId="0" xfId="0" applyFont="1" applyBorder="1" applyAlignment="1">
      <alignment horizontal="centerContinuous"/>
    </xf>
    <xf numFmtId="165" fontId="3" fillId="0" borderId="12" xfId="2" applyFont="1" applyBorder="1"/>
    <xf numFmtId="0" fontId="2" fillId="2" borderId="11" xfId="0" applyFont="1" applyFill="1" applyBorder="1" applyAlignment="1">
      <alignment horizontal="center" vertical="center" wrapText="1"/>
    </xf>
    <xf numFmtId="43" fontId="3" fillId="0" borderId="11" xfId="1" applyFont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11" xfId="2" applyFont="1" applyFill="1" applyBorder="1" applyAlignment="1">
      <alignment horizontal="center"/>
    </xf>
    <xf numFmtId="165" fontId="2" fillId="2" borderId="0" xfId="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/>
    <xf numFmtId="44" fontId="3" fillId="0" borderId="0" xfId="0" applyNumberFormat="1" applyFont="1"/>
    <xf numFmtId="0" fontId="2" fillId="2" borderId="12" xfId="0" applyFont="1" applyFill="1" applyBorder="1" applyAlignment="1">
      <alignment horizontal="right"/>
    </xf>
    <xf numFmtId="44" fontId="3" fillId="0" borderId="0" xfId="0" applyNumberFormat="1" applyFont="1" applyBorder="1"/>
    <xf numFmtId="44" fontId="3" fillId="0" borderId="13" xfId="0" applyNumberFormat="1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/>
    <xf numFmtId="4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3" fontId="3" fillId="0" borderId="11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165" fontId="3" fillId="0" borderId="14" xfId="2" applyFont="1" applyBorder="1"/>
    <xf numFmtId="165" fontId="3" fillId="0" borderId="8" xfId="2" applyFont="1" applyBorder="1"/>
    <xf numFmtId="165" fontId="2" fillId="4" borderId="11" xfId="2" applyFont="1" applyFill="1" applyBorder="1" applyAlignment="1">
      <alignment horizontal="center" vertical="center" wrapText="1"/>
    </xf>
    <xf numFmtId="165" fontId="2" fillId="4" borderId="11" xfId="2" applyFont="1" applyFill="1" applyBorder="1"/>
    <xf numFmtId="0" fontId="2" fillId="4" borderId="8" xfId="0" applyFont="1" applyFill="1" applyBorder="1"/>
    <xf numFmtId="165" fontId="2" fillId="4" borderId="8" xfId="2" applyFont="1" applyFill="1" applyBorder="1"/>
    <xf numFmtId="1" fontId="3" fillId="0" borderId="11" xfId="0" applyNumberFormat="1" applyFont="1" applyFill="1" applyBorder="1" applyAlignment="1">
      <alignment horizontal="center"/>
    </xf>
    <xf numFmtId="165" fontId="2" fillId="4" borderId="8" xfId="2" applyFont="1" applyFill="1" applyBorder="1" applyAlignment="1">
      <alignment horizontal="center"/>
    </xf>
    <xf numFmtId="44" fontId="3" fillId="0" borderId="11" xfId="0" applyNumberFormat="1" applyFont="1" applyBorder="1" applyAlignment="1">
      <alignment horizontal="center"/>
    </xf>
    <xf numFmtId="165" fontId="2" fillId="0" borderId="12" xfId="2" applyFont="1" applyFill="1" applyBorder="1"/>
    <xf numFmtId="0" fontId="2" fillId="4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Continuous"/>
    </xf>
    <xf numFmtId="1" fontId="3" fillId="0" borderId="11" xfId="0" applyNumberFormat="1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7" fontId="3" fillId="0" borderId="11" xfId="2" applyNumberFormat="1" applyFont="1" applyBorder="1"/>
    <xf numFmtId="0" fontId="3" fillId="0" borderId="0" xfId="0" applyFont="1" applyBorder="1" applyAlignment="1">
      <alignment horizontal="justify" vertical="top" wrapText="1"/>
    </xf>
    <xf numFmtId="2" fontId="3" fillId="0" borderId="0" xfId="0" applyNumberFormat="1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65" fontId="2" fillId="4" borderId="11" xfId="2" applyFont="1" applyFill="1" applyBorder="1" applyAlignment="1">
      <alignment horizontal="center" wrapText="1"/>
    </xf>
    <xf numFmtId="165" fontId="2" fillId="4" borderId="0" xfId="2" applyFont="1" applyFill="1" applyBorder="1" applyAlignment="1">
      <alignment horizontal="center"/>
    </xf>
    <xf numFmtId="165" fontId="3" fillId="0" borderId="11" xfId="0" applyNumberFormat="1" applyFont="1" applyBorder="1"/>
    <xf numFmtId="44" fontId="3" fillId="0" borderId="11" xfId="0" applyNumberFormat="1" applyFont="1" applyBorder="1"/>
    <xf numFmtId="165" fontId="2" fillId="4" borderId="12" xfId="2" applyFont="1" applyFill="1" applyBorder="1"/>
    <xf numFmtId="165" fontId="2" fillId="4" borderId="11" xfId="2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165" fontId="2" fillId="4" borderId="0" xfId="2" applyFont="1" applyFill="1" applyBorder="1" applyAlignment="1">
      <alignment horizontal="center" vertical="center" wrapText="1"/>
    </xf>
    <xf numFmtId="165" fontId="2" fillId="4" borderId="0" xfId="2" applyFont="1" applyFill="1" applyBorder="1"/>
    <xf numFmtId="165" fontId="2" fillId="0" borderId="0" xfId="2" applyFont="1" applyFill="1" applyBorder="1" applyAlignment="1">
      <alignment horizontal="center"/>
    </xf>
    <xf numFmtId="165" fontId="3" fillId="0" borderId="0" xfId="2" applyFont="1"/>
    <xf numFmtId="0" fontId="2" fillId="0" borderId="0" xfId="0" applyFont="1" applyFill="1" applyBorder="1" applyAlignment="1">
      <alignment horizontal="center" vertical="center" wrapText="1"/>
    </xf>
    <xf numFmtId="165" fontId="2" fillId="0" borderId="0" xfId="2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44" fontId="3" fillId="0" borderId="0" xfId="0" applyNumberFormat="1" applyFont="1" applyFill="1" applyBorder="1" applyAlignment="1">
      <alignment horizontal="center"/>
    </xf>
    <xf numFmtId="165" fontId="2" fillId="0" borderId="0" xfId="2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2" fillId="4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right" wrapText="1"/>
    </xf>
    <xf numFmtId="0" fontId="2" fillId="2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7" fillId="5" borderId="0" xfId="0" applyFont="1" applyFill="1" applyBorder="1" applyAlignment="1">
      <alignment horizontal="right" vertical="center"/>
    </xf>
    <xf numFmtId="165" fontId="7" fillId="5" borderId="12" xfId="2" applyFont="1" applyFill="1" applyBorder="1" applyAlignment="1">
      <alignment vertical="center"/>
    </xf>
    <xf numFmtId="3" fontId="3" fillId="0" borderId="0" xfId="0" applyNumberFormat="1" applyFont="1" applyAlignment="1">
      <alignment horizontal="center"/>
    </xf>
  </cellXfs>
  <cellStyles count="4">
    <cellStyle name="Hipervínculo" xfId="3" builtinId="8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ertim\AppData\Roaming\Skype\My%20Skype%20Received%20Files\TARJETAS%20DE%20COSTOS%20RAS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1"/>
      <sheetName val="RES"/>
      <sheetName val="PORCINO"/>
    </sheetNames>
    <sheetDataSet>
      <sheetData sheetId="0" refreshError="1"/>
      <sheetData sheetId="1" refreshError="1">
        <row r="7">
          <cell r="C7">
            <v>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buenastareas.com/inscribirse/?redirectUrl=%2Fensayos%2F3-De-Herramienta-y-Equipo-De%2F3393105.html&amp;from=essay&amp;from=essa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7" zoomScale="80" zoomScaleNormal="80" workbookViewId="0">
      <selection activeCell="H28" sqref="H28"/>
    </sheetView>
  </sheetViews>
  <sheetFormatPr baseColWidth="10" defaultRowHeight="12.75" x14ac:dyDescent="0.2"/>
  <cols>
    <col min="1" max="1" width="50.28515625" customWidth="1"/>
    <col min="2" max="3" width="14.28515625" customWidth="1"/>
    <col min="4" max="4" width="18.28515625" customWidth="1"/>
    <col min="5" max="5" width="16.7109375" customWidth="1"/>
    <col min="6" max="7" width="15.85546875" customWidth="1"/>
    <col min="8" max="8" width="14.28515625" customWidth="1"/>
    <col min="9" max="9" width="13.85546875" customWidth="1"/>
    <col min="10" max="10" width="14.28515625" customWidth="1"/>
  </cols>
  <sheetData>
    <row r="1" spans="1:10" ht="14.25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x14ac:dyDescent="0.25">
      <c r="A3" s="110" t="s">
        <v>0</v>
      </c>
      <c r="B3" s="110"/>
      <c r="C3" s="110"/>
      <c r="D3" s="110"/>
      <c r="E3" s="110"/>
      <c r="F3" s="61"/>
      <c r="G3" s="2"/>
      <c r="H3" s="2"/>
      <c r="I3" s="2"/>
      <c r="J3" s="2"/>
    </row>
    <row r="4" spans="1:10" ht="15" x14ac:dyDescent="0.25">
      <c r="A4" s="3"/>
      <c r="B4" s="4"/>
      <c r="C4" s="4"/>
      <c r="D4" s="4"/>
      <c r="E4" s="4"/>
      <c r="F4" s="41"/>
      <c r="G4" s="2"/>
      <c r="H4" s="2"/>
      <c r="I4" s="2"/>
      <c r="J4" s="2"/>
    </row>
    <row r="5" spans="1:10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62"/>
      <c r="G5" s="2"/>
      <c r="H5" s="2"/>
      <c r="I5" s="2"/>
      <c r="J5" s="2"/>
    </row>
    <row r="6" spans="1:10" ht="14.25" x14ac:dyDescent="0.2">
      <c r="A6" s="111" t="s">
        <v>131</v>
      </c>
      <c r="B6" s="111"/>
      <c r="C6" s="111"/>
      <c r="D6" s="111"/>
      <c r="E6" s="59" t="s">
        <v>83</v>
      </c>
      <c r="F6" s="12"/>
      <c r="G6" s="2"/>
      <c r="H6" s="43"/>
      <c r="I6" s="2"/>
      <c r="J6" s="2"/>
    </row>
    <row r="7" spans="1:10" ht="14.25" x14ac:dyDescent="0.2">
      <c r="A7" s="112" t="s">
        <v>82</v>
      </c>
      <c r="B7" s="113"/>
      <c r="C7" s="113"/>
      <c r="D7" s="114"/>
      <c r="E7" s="60">
        <v>60000</v>
      </c>
      <c r="F7" s="18"/>
      <c r="G7" s="2"/>
      <c r="H7" s="2"/>
      <c r="I7" s="2"/>
      <c r="J7" s="2"/>
    </row>
    <row r="8" spans="1:10" ht="15" x14ac:dyDescent="0.25">
      <c r="A8" s="3"/>
      <c r="B8" s="4"/>
      <c r="C8" s="4"/>
      <c r="D8" s="4"/>
      <c r="E8" s="4"/>
      <c r="F8" s="4"/>
      <c r="G8" s="2"/>
      <c r="H8" s="2"/>
      <c r="I8" s="2"/>
      <c r="J8" s="2"/>
    </row>
    <row r="9" spans="1:10" ht="45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86</v>
      </c>
      <c r="F9" s="67" t="s">
        <v>81</v>
      </c>
      <c r="G9" s="2"/>
      <c r="H9" s="2"/>
      <c r="I9" s="2"/>
      <c r="J9" s="2"/>
    </row>
    <row r="10" spans="1:10" ht="14.25" x14ac:dyDescent="0.2">
      <c r="A10" s="22" t="s">
        <v>84</v>
      </c>
      <c r="B10" s="23" t="s">
        <v>85</v>
      </c>
      <c r="C10" s="63">
        <f>145*3</f>
        <v>435</v>
      </c>
      <c r="D10" s="65">
        <v>0.91</v>
      </c>
      <c r="E10" s="25">
        <v>0.91</v>
      </c>
      <c r="F10" s="25">
        <f>+E10</f>
        <v>0.91</v>
      </c>
      <c r="G10" s="27"/>
      <c r="H10" s="2"/>
      <c r="I10" s="2"/>
      <c r="J10" s="2"/>
    </row>
    <row r="11" spans="1:10" ht="15" x14ac:dyDescent="0.25">
      <c r="A11" s="2"/>
      <c r="B11" s="76"/>
      <c r="C11" s="2"/>
      <c r="D11" s="58" t="s">
        <v>35</v>
      </c>
      <c r="E11" s="68">
        <f>SUM(E10:E10)</f>
        <v>0.91</v>
      </c>
      <c r="F11" s="68">
        <f>SUM(F10:F10)</f>
        <v>0.91</v>
      </c>
      <c r="G11" s="2"/>
      <c r="H11" s="2"/>
      <c r="I11" s="2"/>
      <c r="J11" s="2"/>
    </row>
    <row r="12" spans="1:10" ht="15" x14ac:dyDescent="0.25">
      <c r="A12" s="2"/>
      <c r="B12" s="76"/>
      <c r="C12" s="2"/>
      <c r="D12" s="33"/>
      <c r="E12" s="66"/>
      <c r="F12" s="26"/>
      <c r="G12" s="2"/>
      <c r="H12" s="2"/>
      <c r="I12" s="2"/>
      <c r="J12" s="2"/>
    </row>
    <row r="13" spans="1:10" ht="15" x14ac:dyDescent="0.25">
      <c r="A13" s="33"/>
      <c r="B13" s="3"/>
      <c r="C13" s="33"/>
      <c r="D13" s="33"/>
      <c r="E13" s="34"/>
      <c r="F13" s="26"/>
      <c r="G13" s="2"/>
      <c r="H13" s="2"/>
      <c r="I13" s="2"/>
      <c r="J13" s="2"/>
    </row>
    <row r="14" spans="1:10" ht="45" x14ac:dyDescent="0.2">
      <c r="A14" s="57" t="s">
        <v>36</v>
      </c>
      <c r="B14" s="57" t="s">
        <v>5</v>
      </c>
      <c r="C14" s="57" t="s">
        <v>6</v>
      </c>
      <c r="D14" s="57" t="s">
        <v>37</v>
      </c>
      <c r="E14" s="57" t="s">
        <v>38</v>
      </c>
      <c r="F14" s="75" t="s">
        <v>39</v>
      </c>
      <c r="G14" s="75" t="s">
        <v>40</v>
      </c>
      <c r="H14" s="75" t="s">
        <v>80</v>
      </c>
      <c r="I14" s="75" t="s">
        <v>42</v>
      </c>
      <c r="J14" s="67" t="s">
        <v>81</v>
      </c>
    </row>
    <row r="15" spans="1:10" ht="14.25" x14ac:dyDescent="0.2">
      <c r="A15" s="28" t="s">
        <v>95</v>
      </c>
      <c r="B15" s="23" t="s">
        <v>88</v>
      </c>
      <c r="C15" s="24">
        <v>5</v>
      </c>
      <c r="D15" s="36">
        <f>5679.02*1.09</f>
        <v>6190.131800000001</v>
      </c>
      <c r="E15" s="24">
        <f>+D15/30.5</f>
        <v>202.95514098360658</v>
      </c>
      <c r="F15" s="24">
        <f>+E15/8</f>
        <v>25.369392622950823</v>
      </c>
      <c r="G15" s="24">
        <f>+F15/60</f>
        <v>0.42282321038251369</v>
      </c>
      <c r="H15" s="24">
        <f>+G15*C15</f>
        <v>2.1141160519125686</v>
      </c>
      <c r="I15" s="71">
        <v>1</v>
      </c>
      <c r="J15" s="73">
        <f>+H15*I15</f>
        <v>2.1141160519125686</v>
      </c>
    </row>
    <row r="16" spans="1:10" ht="28.5" x14ac:dyDescent="0.2">
      <c r="A16" s="28" t="s">
        <v>173</v>
      </c>
      <c r="B16" s="23" t="s">
        <v>88</v>
      </c>
      <c r="C16" s="24">
        <v>3</v>
      </c>
      <c r="D16" s="36">
        <f>11006.9</f>
        <v>11006.9</v>
      </c>
      <c r="E16" s="24">
        <f>+D16/30.5</f>
        <v>360.88196721311476</v>
      </c>
      <c r="F16" s="24">
        <f>+E16/8</f>
        <v>45.110245901639345</v>
      </c>
      <c r="G16" s="24">
        <f>+F16/60</f>
        <v>0.75183743169398909</v>
      </c>
      <c r="H16" s="24">
        <f>+G16*C16</f>
        <v>2.2555122950819673</v>
      </c>
      <c r="I16" s="71">
        <v>1</v>
      </c>
      <c r="J16" s="73">
        <f>+I16*H16</f>
        <v>2.2555122950819673</v>
      </c>
    </row>
    <row r="17" spans="1:10" ht="27.75" customHeight="1" x14ac:dyDescent="0.2">
      <c r="A17" s="28" t="s">
        <v>96</v>
      </c>
      <c r="B17" s="23" t="s">
        <v>88</v>
      </c>
      <c r="C17" s="24">
        <v>6.5</v>
      </c>
      <c r="D17" s="36">
        <f>11006.9*1.09</f>
        <v>11997.521000000001</v>
      </c>
      <c r="E17" s="24">
        <f>+D17/30.5</f>
        <v>393.36134426229512</v>
      </c>
      <c r="F17" s="24">
        <f>+E17/8</f>
        <v>49.17016803278689</v>
      </c>
      <c r="G17" s="24">
        <f>+F17/60</f>
        <v>0.8195028005464482</v>
      </c>
      <c r="H17" s="24">
        <f>+G17*C17</f>
        <v>5.3267682035519135</v>
      </c>
      <c r="I17" s="71">
        <v>1</v>
      </c>
      <c r="J17" s="73">
        <f>+I17*H17</f>
        <v>5.3267682035519135</v>
      </c>
    </row>
    <row r="18" spans="1:10" ht="15" x14ac:dyDescent="0.25">
      <c r="A18" s="2"/>
      <c r="B18" s="76"/>
      <c r="C18" s="2"/>
      <c r="D18" s="2"/>
      <c r="E18" s="2"/>
      <c r="F18" s="2"/>
      <c r="G18" s="69" t="s">
        <v>35</v>
      </c>
      <c r="H18" s="70"/>
      <c r="I18" s="70"/>
      <c r="J18" s="72">
        <f>SUM(J15:J17)</f>
        <v>9.6963965505464493</v>
      </c>
    </row>
    <row r="19" spans="1:10" ht="14.25" x14ac:dyDescent="0.2">
      <c r="A19" s="2"/>
      <c r="B19" s="76"/>
      <c r="C19" s="2"/>
      <c r="D19" s="2"/>
      <c r="E19" s="2"/>
      <c r="F19" s="2"/>
      <c r="G19" s="2"/>
      <c r="H19" s="2"/>
      <c r="I19" s="2"/>
      <c r="J19" s="2"/>
    </row>
    <row r="20" spans="1:10" ht="15" x14ac:dyDescent="0.25">
      <c r="A20" s="33"/>
      <c r="B20" s="3"/>
      <c r="C20" s="33"/>
      <c r="D20" s="33"/>
      <c r="E20" s="34"/>
      <c r="F20" s="26"/>
      <c r="G20" s="2"/>
      <c r="H20" s="2"/>
      <c r="I20" s="2"/>
      <c r="J20" s="2"/>
    </row>
    <row r="21" spans="1:10" ht="14.2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4.2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5" x14ac:dyDescent="0.25">
      <c r="A23" s="2"/>
      <c r="B23" s="109" t="s">
        <v>49</v>
      </c>
      <c r="C23" s="109"/>
      <c r="D23" s="109"/>
      <c r="E23" s="42">
        <f>+F11</f>
        <v>0.91</v>
      </c>
      <c r="F23" s="2"/>
      <c r="G23" s="2"/>
      <c r="H23" s="2"/>
      <c r="I23" s="2"/>
      <c r="J23" s="2"/>
    </row>
    <row r="24" spans="1:10" ht="15" x14ac:dyDescent="0.25">
      <c r="A24" s="2"/>
      <c r="B24" s="109" t="s">
        <v>50</v>
      </c>
      <c r="C24" s="109"/>
      <c r="D24" s="109"/>
      <c r="E24" s="45">
        <f>+J18</f>
        <v>9.6963965505464493</v>
      </c>
      <c r="F24" s="2"/>
      <c r="G24" s="2"/>
      <c r="H24" s="2"/>
      <c r="I24" s="2"/>
      <c r="J24" s="2"/>
    </row>
    <row r="25" spans="1:10" ht="15" x14ac:dyDescent="0.25">
      <c r="A25" s="2"/>
      <c r="B25" s="109" t="s">
        <v>87</v>
      </c>
      <c r="C25" s="109"/>
      <c r="D25" s="109"/>
      <c r="E25" s="74">
        <f>SUM(E23:E24)</f>
        <v>10.606396550546449</v>
      </c>
      <c r="F25" s="43"/>
      <c r="G25" s="42"/>
      <c r="H25" s="2"/>
      <c r="I25" s="2"/>
      <c r="J25" s="2"/>
    </row>
    <row r="26" spans="1:10" s="124" customFormat="1" ht="24.75" customHeight="1" x14ac:dyDescent="0.2">
      <c r="B26" s="125" t="s">
        <v>174</v>
      </c>
      <c r="C26" s="125"/>
      <c r="D26" s="125"/>
      <c r="E26" s="126">
        <v>10</v>
      </c>
    </row>
  </sheetData>
  <mergeCells count="7">
    <mergeCell ref="B26:D26"/>
    <mergeCell ref="B25:D25"/>
    <mergeCell ref="A3:E3"/>
    <mergeCell ref="A6:D6"/>
    <mergeCell ref="A7:D7"/>
    <mergeCell ref="B23:D23"/>
    <mergeCell ref="B24:D24"/>
  </mergeCells>
  <pageMargins left="0.70866141732283472" right="0.70866141732283472" top="0.74803149606299213" bottom="0.74803149606299213" header="0.31496062992125984" footer="0.31496062992125984"/>
  <pageSetup scale="65" orientation="landscape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0"/>
  <sheetViews>
    <sheetView zoomScale="80" zoomScaleNormal="80" workbookViewId="0">
      <selection activeCell="A10" sqref="A10"/>
    </sheetView>
  </sheetViews>
  <sheetFormatPr baseColWidth="10" defaultRowHeight="12.75" x14ac:dyDescent="0.2"/>
  <cols>
    <col min="1" max="1" width="66.140625" customWidth="1"/>
    <col min="2" max="3" width="14.28515625" customWidth="1"/>
    <col min="4" max="4" width="18.28515625" customWidth="1"/>
    <col min="5" max="5" width="16.7109375" customWidth="1"/>
    <col min="6" max="7" width="20.5703125" customWidth="1"/>
    <col min="8" max="8" width="14.28515625" customWidth="1"/>
  </cols>
  <sheetData>
    <row r="1" spans="1:8" ht="14.25" x14ac:dyDescent="0.2">
      <c r="A1" s="2"/>
      <c r="B1" s="2"/>
      <c r="C1" s="2"/>
      <c r="D1" s="2"/>
      <c r="E1" s="2"/>
      <c r="F1" s="2"/>
      <c r="G1" s="2"/>
      <c r="H1" s="2"/>
    </row>
    <row r="2" spans="1:8" ht="14.25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110" t="s">
        <v>0</v>
      </c>
      <c r="B3" s="110"/>
      <c r="C3" s="110"/>
      <c r="D3" s="110"/>
      <c r="E3" s="110"/>
      <c r="F3" s="77"/>
      <c r="G3" s="77"/>
      <c r="H3" s="2"/>
    </row>
    <row r="4" spans="1:8" ht="15" x14ac:dyDescent="0.25">
      <c r="A4" s="77"/>
      <c r="B4" s="76"/>
      <c r="C4" s="76"/>
      <c r="D4" s="76"/>
      <c r="E4" s="76"/>
      <c r="F4" s="76"/>
      <c r="G4" s="76"/>
      <c r="H4" s="2"/>
    </row>
    <row r="5" spans="1:8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  <c r="G5" s="78"/>
      <c r="H5" s="2"/>
    </row>
    <row r="6" spans="1:8" ht="28.5" x14ac:dyDescent="0.2">
      <c r="A6" s="111" t="s">
        <v>172</v>
      </c>
      <c r="B6" s="111"/>
      <c r="C6" s="111"/>
      <c r="D6" s="111"/>
      <c r="E6" s="59" t="s">
        <v>132</v>
      </c>
      <c r="F6" s="79"/>
      <c r="G6" s="79"/>
      <c r="H6" s="43"/>
    </row>
    <row r="7" spans="1:8" ht="14.25" x14ac:dyDescent="0.2">
      <c r="A7" s="112" t="s">
        <v>133</v>
      </c>
      <c r="B7" s="113"/>
      <c r="C7" s="113"/>
      <c r="D7" s="114"/>
      <c r="E7" s="60">
        <v>4</v>
      </c>
      <c r="F7" s="80"/>
      <c r="G7" s="80"/>
      <c r="H7" s="2"/>
    </row>
    <row r="8" spans="1:8" ht="15" x14ac:dyDescent="0.25">
      <c r="A8" s="77"/>
      <c r="B8" s="76"/>
      <c r="C8" s="76"/>
      <c r="D8" s="76"/>
      <c r="E8" s="76"/>
      <c r="F8" s="76"/>
      <c r="G8" s="76"/>
      <c r="H8" s="2"/>
    </row>
    <row r="9" spans="1:8" ht="30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134</v>
      </c>
      <c r="F9" s="67" t="s">
        <v>81</v>
      </c>
      <c r="G9" s="97"/>
      <c r="H9" s="2"/>
    </row>
    <row r="10" spans="1:8" ht="14.25" x14ac:dyDescent="0.2">
      <c r="A10" s="22" t="s">
        <v>135</v>
      </c>
      <c r="B10" s="23" t="s">
        <v>11</v>
      </c>
      <c r="C10" s="23">
        <v>12</v>
      </c>
      <c r="D10" s="65">
        <v>679</v>
      </c>
      <c r="E10" s="25">
        <f t="shared" ref="E10:E18" si="0">+C10*D10</f>
        <v>8148</v>
      </c>
      <c r="F10" s="25">
        <f t="shared" ref="F10:F18" si="1">+E10/12</f>
        <v>679</v>
      </c>
      <c r="G10" s="26"/>
      <c r="H10" s="2"/>
    </row>
    <row r="11" spans="1:8" ht="14.25" x14ac:dyDescent="0.2">
      <c r="A11" s="22" t="s">
        <v>91</v>
      </c>
      <c r="B11" s="23" t="s">
        <v>140</v>
      </c>
      <c r="C11" s="63">
        <v>20</v>
      </c>
      <c r="D11" s="65">
        <v>1350</v>
      </c>
      <c r="E11" s="25">
        <f t="shared" si="0"/>
        <v>27000</v>
      </c>
      <c r="F11" s="25">
        <f t="shared" si="1"/>
        <v>2250</v>
      </c>
      <c r="H11" s="2"/>
    </row>
    <row r="12" spans="1:8" ht="14.25" x14ac:dyDescent="0.2">
      <c r="A12" s="22" t="s">
        <v>93</v>
      </c>
      <c r="B12" s="23" t="s">
        <v>140</v>
      </c>
      <c r="C12" s="63">
        <v>20</v>
      </c>
      <c r="D12" s="65">
        <v>858</v>
      </c>
      <c r="E12" s="25">
        <f t="shared" si="0"/>
        <v>17160</v>
      </c>
      <c r="F12" s="25">
        <f t="shared" si="1"/>
        <v>1430</v>
      </c>
      <c r="G12" s="26"/>
      <c r="H12" s="2"/>
    </row>
    <row r="13" spans="1:8" ht="14.25" x14ac:dyDescent="0.2">
      <c r="A13" s="22" t="s">
        <v>104</v>
      </c>
      <c r="B13" s="23" t="s">
        <v>102</v>
      </c>
      <c r="C13" s="63">
        <v>27</v>
      </c>
      <c r="D13" s="65">
        <v>25</v>
      </c>
      <c r="E13" s="25">
        <f t="shared" si="0"/>
        <v>675</v>
      </c>
      <c r="F13" s="25">
        <f t="shared" si="1"/>
        <v>56.25</v>
      </c>
      <c r="G13" s="26"/>
      <c r="H13" s="2"/>
    </row>
    <row r="14" spans="1:8" ht="14.25" x14ac:dyDescent="0.2">
      <c r="A14" s="22" t="s">
        <v>141</v>
      </c>
      <c r="B14" s="23" t="s">
        <v>102</v>
      </c>
      <c r="C14" s="63">
        <v>40</v>
      </c>
      <c r="D14" s="65">
        <v>25</v>
      </c>
      <c r="E14" s="25">
        <f t="shared" si="0"/>
        <v>1000</v>
      </c>
      <c r="F14" s="25">
        <f t="shared" si="1"/>
        <v>83.333333333333329</v>
      </c>
      <c r="G14" s="26"/>
      <c r="H14" s="2"/>
    </row>
    <row r="15" spans="1:8" ht="14.25" x14ac:dyDescent="0.2">
      <c r="A15" s="22" t="s">
        <v>142</v>
      </c>
      <c r="B15" s="23" t="s">
        <v>102</v>
      </c>
      <c r="C15" s="63">
        <v>10</v>
      </c>
      <c r="D15" s="65">
        <v>1254</v>
      </c>
      <c r="E15" s="25">
        <f t="shared" si="0"/>
        <v>12540</v>
      </c>
      <c r="F15" s="25">
        <f t="shared" si="1"/>
        <v>1045</v>
      </c>
      <c r="G15" s="26"/>
      <c r="H15" s="2"/>
    </row>
    <row r="16" spans="1:8" ht="14.25" x14ac:dyDescent="0.2">
      <c r="A16" s="22" t="s">
        <v>143</v>
      </c>
      <c r="B16" s="23" t="s">
        <v>11</v>
      </c>
      <c r="C16" s="63">
        <v>56</v>
      </c>
      <c r="D16" s="65">
        <v>16</v>
      </c>
      <c r="E16" s="25">
        <f t="shared" si="0"/>
        <v>896</v>
      </c>
      <c r="F16" s="25">
        <f t="shared" si="1"/>
        <v>74.666666666666671</v>
      </c>
      <c r="G16" s="26"/>
      <c r="H16" s="2"/>
    </row>
    <row r="17" spans="1:10" ht="14.25" x14ac:dyDescent="0.2">
      <c r="A17" s="22" t="s">
        <v>144</v>
      </c>
      <c r="B17" s="23" t="s">
        <v>102</v>
      </c>
      <c r="C17" s="63">
        <v>40</v>
      </c>
      <c r="D17" s="65">
        <v>45</v>
      </c>
      <c r="E17" s="25">
        <f t="shared" si="0"/>
        <v>1800</v>
      </c>
      <c r="F17" s="25">
        <f t="shared" si="1"/>
        <v>150</v>
      </c>
      <c r="G17" s="26"/>
      <c r="H17" s="2"/>
    </row>
    <row r="18" spans="1:10" ht="14.25" x14ac:dyDescent="0.2">
      <c r="A18" s="22" t="s">
        <v>145</v>
      </c>
      <c r="B18" s="23" t="s">
        <v>146</v>
      </c>
      <c r="C18" s="63">
        <v>50</v>
      </c>
      <c r="D18" s="65">
        <v>115</v>
      </c>
      <c r="E18" s="25">
        <f t="shared" si="0"/>
        <v>5750</v>
      </c>
      <c r="F18" s="25">
        <f t="shared" si="1"/>
        <v>479.16666666666669</v>
      </c>
      <c r="G18" s="26"/>
      <c r="H18" s="2"/>
    </row>
    <row r="19" spans="1:10" ht="15" x14ac:dyDescent="0.25">
      <c r="A19" s="2"/>
      <c r="B19" s="76"/>
      <c r="C19" s="2"/>
      <c r="D19" s="81"/>
      <c r="E19" s="66"/>
      <c r="F19" s="26"/>
      <c r="G19" s="26"/>
      <c r="H19" s="2"/>
    </row>
    <row r="20" spans="1:10" ht="15" x14ac:dyDescent="0.25">
      <c r="A20" s="2"/>
      <c r="B20" s="76"/>
      <c r="C20" s="2"/>
      <c r="D20" s="58" t="s">
        <v>35</v>
      </c>
      <c r="E20" s="68">
        <f>SUM(E10:E10)</f>
        <v>8148</v>
      </c>
      <c r="F20" s="68">
        <f>SUM(F10:F19)</f>
        <v>6247.416666666667</v>
      </c>
      <c r="G20" s="98"/>
      <c r="H20" s="2"/>
    </row>
    <row r="21" spans="1:10" ht="15" x14ac:dyDescent="0.25">
      <c r="A21" s="2"/>
      <c r="B21" s="76"/>
      <c r="C21" s="2"/>
      <c r="D21" s="81"/>
      <c r="E21" s="66"/>
      <c r="F21" s="26"/>
      <c r="G21" s="26"/>
      <c r="H21" s="2"/>
    </row>
    <row r="22" spans="1:10" ht="15" x14ac:dyDescent="0.25">
      <c r="A22" s="2"/>
      <c r="B22" s="76"/>
      <c r="C22" s="2"/>
      <c r="D22" s="81"/>
      <c r="E22" s="66"/>
      <c r="F22" s="26"/>
      <c r="G22" s="26"/>
      <c r="H22" s="2"/>
    </row>
    <row r="23" spans="1:10" ht="60" x14ac:dyDescent="0.2">
      <c r="A23" s="57" t="s">
        <v>36</v>
      </c>
      <c r="B23" s="57" t="s">
        <v>5</v>
      </c>
      <c r="C23" s="57" t="s">
        <v>6</v>
      </c>
      <c r="D23" s="57" t="s">
        <v>37</v>
      </c>
      <c r="E23" s="57" t="s">
        <v>38</v>
      </c>
      <c r="F23" s="75" t="s">
        <v>39</v>
      </c>
      <c r="G23" s="75" t="s">
        <v>40</v>
      </c>
      <c r="H23" s="75" t="s">
        <v>80</v>
      </c>
      <c r="I23" s="75" t="s">
        <v>42</v>
      </c>
      <c r="J23" s="67" t="s">
        <v>81</v>
      </c>
    </row>
    <row r="24" spans="1:10" ht="14.25" x14ac:dyDescent="0.2">
      <c r="A24" s="28" t="s">
        <v>124</v>
      </c>
      <c r="B24" s="23" t="s">
        <v>121</v>
      </c>
      <c r="C24" s="24">
        <v>1</v>
      </c>
      <c r="D24" s="36">
        <v>5906.180800000001</v>
      </c>
      <c r="E24" s="24">
        <f>+D24/30.5</f>
        <v>193.64527213114758</v>
      </c>
      <c r="F24" s="24">
        <f>+E24/8</f>
        <v>24.205659016393447</v>
      </c>
      <c r="G24" s="24">
        <v>0.28682718579234973</v>
      </c>
      <c r="H24" s="24">
        <f>+F24*1.5</f>
        <v>36.308488524590175</v>
      </c>
      <c r="I24" s="82">
        <v>7</v>
      </c>
      <c r="J24" s="73">
        <f>+H24*I24</f>
        <v>254.15941967213121</v>
      </c>
    </row>
    <row r="25" spans="1:10" ht="15" x14ac:dyDescent="0.25">
      <c r="A25" s="2"/>
      <c r="B25" s="76"/>
      <c r="C25" s="2"/>
      <c r="D25" s="2"/>
      <c r="E25" s="2"/>
      <c r="F25" s="2"/>
      <c r="G25" s="69" t="s">
        <v>35</v>
      </c>
      <c r="H25" s="70"/>
      <c r="I25" s="70"/>
      <c r="J25" s="72">
        <f>SUM(J24:J24)</f>
        <v>254.15941967213121</v>
      </c>
    </row>
    <row r="26" spans="1:10" ht="15" x14ac:dyDescent="0.25">
      <c r="A26" s="2"/>
      <c r="B26" s="76"/>
      <c r="C26" s="2"/>
      <c r="D26" s="81"/>
      <c r="E26" s="66"/>
      <c r="F26" s="26"/>
      <c r="G26" s="26"/>
      <c r="H26" s="2"/>
    </row>
    <row r="27" spans="1:10" ht="15" x14ac:dyDescent="0.25">
      <c r="A27" s="2"/>
      <c r="B27" s="76"/>
      <c r="C27" s="2"/>
      <c r="D27" s="81"/>
      <c r="E27" s="66"/>
      <c r="F27" s="26"/>
      <c r="G27" s="26"/>
      <c r="H27" s="2"/>
    </row>
    <row r="28" spans="1:10" ht="15" x14ac:dyDescent="0.25">
      <c r="A28" s="2"/>
      <c r="B28" s="76"/>
      <c r="C28" s="2"/>
      <c r="D28" s="81"/>
      <c r="E28" s="66"/>
      <c r="F28" s="26"/>
      <c r="G28" s="26"/>
      <c r="H28" s="2"/>
    </row>
    <row r="29" spans="1:10" ht="15" x14ac:dyDescent="0.25">
      <c r="A29" s="2"/>
      <c r="B29" s="76"/>
      <c r="C29" s="2"/>
      <c r="D29" s="81"/>
      <c r="E29" s="66"/>
      <c r="F29" s="26"/>
      <c r="G29" s="26"/>
      <c r="H29" s="2"/>
    </row>
    <row r="30" spans="1:10" ht="15" x14ac:dyDescent="0.25">
      <c r="A30" s="81"/>
      <c r="B30" s="77"/>
      <c r="C30" s="81"/>
      <c r="D30" s="81"/>
      <c r="E30" s="34"/>
      <c r="F30" s="26"/>
      <c r="G30" s="26"/>
      <c r="H30" s="2"/>
    </row>
    <row r="31" spans="1:10" ht="30" x14ac:dyDescent="0.25">
      <c r="A31" s="107" t="s">
        <v>43</v>
      </c>
      <c r="B31" s="107" t="s">
        <v>5</v>
      </c>
      <c r="C31" s="107" t="s">
        <v>6</v>
      </c>
      <c r="D31" s="107" t="s">
        <v>7</v>
      </c>
      <c r="E31" s="94" t="s">
        <v>44</v>
      </c>
      <c r="F31" s="75" t="s">
        <v>81</v>
      </c>
      <c r="G31" s="99"/>
      <c r="H31" s="2"/>
    </row>
    <row r="32" spans="1:10" ht="28.5" x14ac:dyDescent="0.2">
      <c r="A32" s="28" t="s">
        <v>136</v>
      </c>
      <c r="B32" s="23" t="s">
        <v>137</v>
      </c>
      <c r="C32" s="24">
        <v>5</v>
      </c>
      <c r="D32" s="91">
        <v>1115</v>
      </c>
      <c r="E32" s="92">
        <f>+D32*C32</f>
        <v>5575</v>
      </c>
      <c r="F32" s="100">
        <f t="shared" ref="F32" si="2">+E32/12</f>
        <v>464.58333333333331</v>
      </c>
      <c r="G32" s="2"/>
      <c r="H32" s="2"/>
    </row>
    <row r="33" spans="1:8" ht="15" x14ac:dyDescent="0.25">
      <c r="A33" s="2"/>
      <c r="B33" s="2"/>
      <c r="C33" s="2"/>
      <c r="E33" s="58" t="s">
        <v>35</v>
      </c>
      <c r="F33" s="93">
        <f>SUM(F32:F32)</f>
        <v>464.58333333333331</v>
      </c>
      <c r="G33" s="2"/>
      <c r="H33" s="2"/>
    </row>
    <row r="34" spans="1:8" ht="14.25" x14ac:dyDescent="0.2">
      <c r="A34" s="2"/>
      <c r="B34" s="2"/>
      <c r="C34" s="2"/>
      <c r="D34" s="2"/>
      <c r="E34" s="2"/>
      <c r="F34" s="2"/>
      <c r="G34" s="2"/>
      <c r="H34" s="2"/>
    </row>
    <row r="35" spans="1:8" ht="14.25" x14ac:dyDescent="0.2">
      <c r="A35" s="2"/>
      <c r="B35" s="2"/>
      <c r="C35" s="2"/>
      <c r="D35" s="2"/>
      <c r="E35" s="2"/>
      <c r="F35" s="2"/>
      <c r="G35" s="2"/>
      <c r="H35" s="2"/>
    </row>
    <row r="36" spans="1:8" ht="15" x14ac:dyDescent="0.25">
      <c r="A36" s="2"/>
      <c r="B36" s="115" t="s">
        <v>49</v>
      </c>
      <c r="C36" s="115"/>
      <c r="D36" s="115"/>
      <c r="E36" s="42">
        <f>+F20</f>
        <v>6247.416666666667</v>
      </c>
      <c r="F36" s="2"/>
      <c r="G36" s="2"/>
      <c r="H36" s="2"/>
    </row>
    <row r="37" spans="1:8" ht="15" x14ac:dyDescent="0.25">
      <c r="A37" s="2"/>
      <c r="B37" s="118" t="s">
        <v>147</v>
      </c>
      <c r="C37" s="118"/>
      <c r="D37" s="118"/>
      <c r="E37" s="42">
        <f>+J25</f>
        <v>254.15941967213121</v>
      </c>
      <c r="F37" s="2"/>
      <c r="G37" s="2"/>
      <c r="H37" s="2"/>
    </row>
    <row r="38" spans="1:8" ht="15" x14ac:dyDescent="0.25">
      <c r="A38" s="2"/>
      <c r="B38" s="115" t="s">
        <v>51</v>
      </c>
      <c r="C38" s="115"/>
      <c r="D38" s="115"/>
      <c r="E38" s="46">
        <f>+F33</f>
        <v>464.58333333333331</v>
      </c>
      <c r="F38" s="2"/>
      <c r="G38" s="2"/>
      <c r="H38" s="2"/>
    </row>
    <row r="39" spans="1:8" ht="15" x14ac:dyDescent="0.25">
      <c r="A39" s="2"/>
      <c r="B39" s="117" t="s">
        <v>138</v>
      </c>
      <c r="C39" s="117"/>
      <c r="D39" s="117"/>
      <c r="E39" s="74">
        <f>SUM(E36:E38)</f>
        <v>6966.1594196721317</v>
      </c>
      <c r="F39" s="2"/>
      <c r="G39" s="2"/>
      <c r="H39" s="2"/>
    </row>
    <row r="40" spans="1:8" ht="14.25" x14ac:dyDescent="0.2">
      <c r="A40" s="2"/>
      <c r="B40" s="2"/>
      <c r="C40" s="2"/>
      <c r="D40" s="2"/>
      <c r="E40" s="2"/>
      <c r="F40" s="2"/>
      <c r="G40" s="2"/>
      <c r="H40" s="2"/>
    </row>
  </sheetData>
  <mergeCells count="7">
    <mergeCell ref="B39:D39"/>
    <mergeCell ref="A3:E3"/>
    <mergeCell ref="A6:D6"/>
    <mergeCell ref="A7:D7"/>
    <mergeCell ref="B36:D36"/>
    <mergeCell ref="B37:D37"/>
    <mergeCell ref="B38:D38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="80" zoomScaleNormal="80" workbookViewId="0">
      <selection activeCell="A3" sqref="A3:E3"/>
    </sheetView>
  </sheetViews>
  <sheetFormatPr baseColWidth="10" defaultRowHeight="12.75" x14ac:dyDescent="0.2"/>
  <cols>
    <col min="1" max="1" width="66.140625" customWidth="1"/>
    <col min="2" max="3" width="14.28515625" customWidth="1"/>
    <col min="4" max="4" width="18.28515625" customWidth="1"/>
    <col min="5" max="5" width="16.7109375" customWidth="1"/>
    <col min="6" max="6" width="20.5703125" customWidth="1"/>
  </cols>
  <sheetData>
    <row r="1" spans="1:6" ht="14.25" x14ac:dyDescent="0.2">
      <c r="A1" s="2"/>
      <c r="B1" s="2"/>
      <c r="C1" s="2"/>
      <c r="D1" s="2"/>
      <c r="E1" s="2"/>
      <c r="F1" s="2"/>
    </row>
    <row r="2" spans="1:6" ht="14.25" x14ac:dyDescent="0.2">
      <c r="A2" s="2"/>
      <c r="B2" s="2"/>
      <c r="C2" s="2"/>
      <c r="D2" s="2"/>
      <c r="E2" s="2"/>
      <c r="F2" s="2"/>
    </row>
    <row r="3" spans="1:6" ht="15" x14ac:dyDescent="0.25">
      <c r="A3" s="110" t="s">
        <v>0</v>
      </c>
      <c r="B3" s="110"/>
      <c r="C3" s="110"/>
      <c r="D3" s="110"/>
      <c r="E3" s="110"/>
      <c r="F3" s="77"/>
    </row>
    <row r="4" spans="1:6" ht="15" x14ac:dyDescent="0.25">
      <c r="A4" s="77"/>
      <c r="B4" s="76"/>
      <c r="C4" s="76"/>
      <c r="D4" s="76"/>
      <c r="E4" s="76"/>
      <c r="F4" s="76"/>
    </row>
    <row r="5" spans="1:6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</row>
    <row r="6" spans="1:6" ht="14.25" x14ac:dyDescent="0.2">
      <c r="A6" s="111" t="s">
        <v>148</v>
      </c>
      <c r="B6" s="111"/>
      <c r="C6" s="111"/>
      <c r="D6" s="111"/>
      <c r="E6" s="59" t="s">
        <v>149</v>
      </c>
      <c r="F6" s="79"/>
    </row>
    <row r="7" spans="1:6" ht="14.25" x14ac:dyDescent="0.2">
      <c r="A7" s="112" t="s">
        <v>152</v>
      </c>
      <c r="B7" s="113"/>
      <c r="C7" s="113"/>
      <c r="D7" s="114"/>
      <c r="E7" s="60">
        <v>200</v>
      </c>
      <c r="F7" s="80"/>
    </row>
    <row r="8" spans="1:6" ht="15" x14ac:dyDescent="0.25">
      <c r="A8" s="77"/>
      <c r="B8" s="76"/>
      <c r="C8" s="76"/>
      <c r="D8" s="76"/>
      <c r="E8" s="76"/>
      <c r="F8" s="76"/>
    </row>
    <row r="9" spans="1:6" ht="30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151</v>
      </c>
      <c r="F9" s="67" t="s">
        <v>81</v>
      </c>
    </row>
    <row r="10" spans="1:6" ht="14.25" x14ac:dyDescent="0.2">
      <c r="A10" s="22" t="s">
        <v>150</v>
      </c>
      <c r="B10" s="23" t="s">
        <v>102</v>
      </c>
      <c r="C10" s="63">
        <v>200</v>
      </c>
      <c r="D10" s="65">
        <f>90*1.16</f>
        <v>104.39999999999999</v>
      </c>
      <c r="E10" s="25">
        <f>+D10*C10</f>
        <v>20880</v>
      </c>
      <c r="F10" s="25">
        <f>+E10/E7</f>
        <v>104.4</v>
      </c>
    </row>
    <row r="11" spans="1:6" ht="14.25" x14ac:dyDescent="0.2">
      <c r="A11" s="96" t="s">
        <v>153</v>
      </c>
      <c r="B11" s="4" t="s">
        <v>102</v>
      </c>
      <c r="C11" s="95">
        <v>200</v>
      </c>
      <c r="D11" s="34">
        <v>47</v>
      </c>
      <c r="E11" s="25">
        <f>+D11*C11</f>
        <v>9400</v>
      </c>
      <c r="F11" s="25">
        <f>+E11/E7</f>
        <v>47</v>
      </c>
    </row>
    <row r="12" spans="1:6" ht="15" x14ac:dyDescent="0.25">
      <c r="A12" s="2"/>
      <c r="B12" s="76"/>
      <c r="C12" s="2"/>
      <c r="D12" s="58" t="s">
        <v>35</v>
      </c>
      <c r="E12" s="68">
        <f>SUM(E10:E10)</f>
        <v>20880</v>
      </c>
      <c r="F12" s="68">
        <f>SUM(F10:F11)</f>
        <v>151.4</v>
      </c>
    </row>
    <row r="13" spans="1:6" ht="15" x14ac:dyDescent="0.25">
      <c r="A13" s="2"/>
      <c r="B13" s="76"/>
      <c r="C13" s="2"/>
      <c r="D13" s="81"/>
      <c r="E13" s="66"/>
      <c r="F13" s="26"/>
    </row>
    <row r="14" spans="1:6" ht="15" x14ac:dyDescent="0.25">
      <c r="A14" s="81"/>
      <c r="B14" s="77"/>
      <c r="C14" s="81"/>
      <c r="D14" s="81"/>
      <c r="E14" s="34"/>
      <c r="F14" s="26"/>
    </row>
    <row r="15" spans="1:6" ht="14.25" x14ac:dyDescent="0.2">
      <c r="A15" s="2"/>
      <c r="B15" s="76"/>
      <c r="C15" s="2"/>
      <c r="D15" s="2"/>
      <c r="E15" s="2"/>
      <c r="F15" s="2"/>
    </row>
    <row r="16" spans="1:6" ht="15" x14ac:dyDescent="0.25">
      <c r="A16" s="81"/>
      <c r="B16" s="77"/>
      <c r="C16" s="81"/>
      <c r="D16" s="81"/>
      <c r="E16" s="34"/>
      <c r="F16" s="26"/>
    </row>
    <row r="17" spans="1:6" ht="14.25" x14ac:dyDescent="0.2">
      <c r="A17" s="2"/>
      <c r="B17" s="2"/>
      <c r="C17" s="2"/>
      <c r="D17" s="2"/>
      <c r="E17" s="2"/>
      <c r="F17" s="2"/>
    </row>
    <row r="18" spans="1:6" ht="14.25" x14ac:dyDescent="0.2">
      <c r="A18" s="2"/>
      <c r="B18" s="2"/>
      <c r="C18" s="2"/>
      <c r="D18" s="2"/>
      <c r="E18" s="2"/>
      <c r="F18" s="2"/>
    </row>
    <row r="19" spans="1:6" ht="15" x14ac:dyDescent="0.25">
      <c r="A19" s="2"/>
      <c r="B19" s="115" t="s">
        <v>49</v>
      </c>
      <c r="C19" s="115"/>
      <c r="D19" s="115"/>
      <c r="E19" s="42">
        <f>+F12</f>
        <v>151.4</v>
      </c>
      <c r="F19" s="2"/>
    </row>
    <row r="20" spans="1:6" ht="15" x14ac:dyDescent="0.25">
      <c r="A20" s="2"/>
      <c r="B20" s="115" t="s">
        <v>51</v>
      </c>
      <c r="C20" s="115"/>
      <c r="D20" s="115"/>
      <c r="E20" s="46">
        <v>0</v>
      </c>
      <c r="F20" s="2"/>
    </row>
    <row r="21" spans="1:6" ht="15" x14ac:dyDescent="0.25">
      <c r="A21" s="2"/>
      <c r="B21" s="115" t="s">
        <v>118</v>
      </c>
      <c r="C21" s="115"/>
      <c r="D21" s="115"/>
      <c r="E21" s="74">
        <f>SUM(E19:E20)</f>
        <v>151.4</v>
      </c>
      <c r="F21" s="2"/>
    </row>
  </sheetData>
  <mergeCells count="6">
    <mergeCell ref="B21:D21"/>
    <mergeCell ref="A3:E3"/>
    <mergeCell ref="A6:D6"/>
    <mergeCell ref="A7:D7"/>
    <mergeCell ref="B19:D19"/>
    <mergeCell ref="B20:D20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6"/>
  <sheetViews>
    <sheetView topLeftCell="A8" zoomScale="80" zoomScaleNormal="80" workbookViewId="0">
      <selection activeCell="B15" sqref="B15"/>
    </sheetView>
  </sheetViews>
  <sheetFormatPr baseColWidth="10" defaultRowHeight="12.75" x14ac:dyDescent="0.2"/>
  <cols>
    <col min="1" max="1" width="54.140625" customWidth="1"/>
    <col min="2" max="3" width="14.28515625" customWidth="1"/>
    <col min="4" max="4" width="18.28515625" customWidth="1"/>
    <col min="5" max="5" width="16.7109375" customWidth="1"/>
    <col min="6" max="6" width="20.5703125" customWidth="1"/>
    <col min="7" max="7" width="15.85546875" customWidth="1"/>
    <col min="8" max="8" width="14.28515625" customWidth="1"/>
    <col min="9" max="9" width="10.28515625" customWidth="1"/>
    <col min="10" max="10" width="14.28515625" customWidth="1"/>
  </cols>
  <sheetData>
    <row r="1" spans="1:10" ht="14.25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x14ac:dyDescent="0.25">
      <c r="A3" s="110" t="s">
        <v>0</v>
      </c>
      <c r="B3" s="110"/>
      <c r="C3" s="110"/>
      <c r="D3" s="110"/>
      <c r="E3" s="110"/>
      <c r="F3" s="77"/>
      <c r="G3" s="2"/>
      <c r="H3" s="2"/>
      <c r="I3" s="2"/>
      <c r="J3" s="2"/>
    </row>
    <row r="4" spans="1:10" ht="15" x14ac:dyDescent="0.25">
      <c r="A4" s="77"/>
      <c r="B4" s="76"/>
      <c r="C4" s="76"/>
      <c r="D4" s="76"/>
      <c r="E4" s="76"/>
      <c r="F4" s="76"/>
      <c r="G4" s="2"/>
      <c r="H4" s="2"/>
      <c r="I4" s="2"/>
      <c r="J4" s="2"/>
    </row>
    <row r="5" spans="1:10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  <c r="G5" s="2"/>
      <c r="H5" s="2"/>
      <c r="I5" s="2"/>
      <c r="J5" s="2"/>
    </row>
    <row r="6" spans="1:10" ht="14.25" x14ac:dyDescent="0.2">
      <c r="A6" s="111" t="s">
        <v>156</v>
      </c>
      <c r="B6" s="111"/>
      <c r="C6" s="111"/>
      <c r="D6" s="111"/>
      <c r="E6" s="59" t="s">
        <v>155</v>
      </c>
      <c r="F6" s="79"/>
      <c r="G6" s="2"/>
      <c r="H6" s="43"/>
      <c r="I6" s="2"/>
      <c r="J6" s="2"/>
    </row>
    <row r="7" spans="1:10" ht="14.25" x14ac:dyDescent="0.2">
      <c r="A7" s="112" t="s">
        <v>133</v>
      </c>
      <c r="B7" s="113"/>
      <c r="C7" s="113"/>
      <c r="D7" s="114"/>
      <c r="E7" s="60">
        <v>1</v>
      </c>
      <c r="F7" s="80"/>
      <c r="G7" s="2"/>
      <c r="H7" s="2"/>
      <c r="I7" s="2"/>
      <c r="J7" s="2"/>
    </row>
    <row r="8" spans="1:10" ht="15" x14ac:dyDescent="0.25">
      <c r="A8" s="77"/>
      <c r="B8" s="76"/>
      <c r="C8" s="76"/>
      <c r="D8" s="76"/>
      <c r="E8" s="76"/>
      <c r="F8" s="76"/>
      <c r="G8" s="2"/>
      <c r="H8" s="2"/>
      <c r="I8" s="2"/>
      <c r="J8" s="2"/>
    </row>
    <row r="9" spans="1:10" ht="30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101</v>
      </c>
      <c r="F9" s="67" t="s">
        <v>81</v>
      </c>
      <c r="G9" s="2"/>
      <c r="H9" s="2"/>
      <c r="I9" s="2"/>
      <c r="J9" s="2"/>
    </row>
    <row r="10" spans="1:10" ht="14.25" x14ac:dyDescent="0.2">
      <c r="A10" s="22" t="s">
        <v>157</v>
      </c>
      <c r="B10" s="23" t="s">
        <v>158</v>
      </c>
      <c r="C10" s="63">
        <v>1</v>
      </c>
      <c r="D10" s="65">
        <v>110</v>
      </c>
      <c r="E10" s="25">
        <v>110</v>
      </c>
      <c r="F10" s="25">
        <v>110</v>
      </c>
      <c r="G10" s="27"/>
      <c r="H10" s="2"/>
      <c r="I10" s="2"/>
      <c r="J10" s="2"/>
    </row>
    <row r="11" spans="1:10" ht="14.25" x14ac:dyDescent="0.2">
      <c r="A11" s="22" t="s">
        <v>159</v>
      </c>
      <c r="B11" s="23" t="s">
        <v>102</v>
      </c>
      <c r="C11" s="63">
        <v>1</v>
      </c>
      <c r="D11" s="65">
        <v>100</v>
      </c>
      <c r="E11" s="25">
        <v>100</v>
      </c>
      <c r="F11" s="25">
        <v>100</v>
      </c>
      <c r="G11" s="27"/>
      <c r="H11" s="2"/>
      <c r="I11" s="2"/>
      <c r="J11" s="2"/>
    </row>
    <row r="12" spans="1:10" ht="14.25" x14ac:dyDescent="0.2">
      <c r="A12" s="22"/>
      <c r="B12" s="23"/>
      <c r="C12" s="63"/>
      <c r="D12" s="65"/>
      <c r="E12" s="25"/>
      <c r="F12" s="25"/>
      <c r="G12" s="27"/>
      <c r="H12" s="2"/>
      <c r="I12" s="2"/>
      <c r="J12" s="2"/>
    </row>
    <row r="13" spans="1:10" ht="14.25" x14ac:dyDescent="0.2">
      <c r="A13" s="22"/>
      <c r="B13" s="23"/>
      <c r="C13" s="63"/>
      <c r="D13" s="65"/>
      <c r="E13" s="25"/>
      <c r="F13" s="25">
        <f>+E13/$E$7</f>
        <v>0</v>
      </c>
      <c r="G13" s="27"/>
      <c r="H13" s="2"/>
      <c r="I13" s="2"/>
      <c r="J13" s="2"/>
    </row>
    <row r="14" spans="1:10" ht="15" x14ac:dyDescent="0.25">
      <c r="A14" s="2"/>
      <c r="B14" s="76"/>
      <c r="C14" s="2"/>
      <c r="D14" s="58" t="s">
        <v>35</v>
      </c>
      <c r="E14" s="68">
        <f>SUM(E10:E13)</f>
        <v>210</v>
      </c>
      <c r="F14" s="68">
        <f>SUM(F10:F13)</f>
        <v>210</v>
      </c>
      <c r="G14" s="2"/>
      <c r="H14" s="2"/>
      <c r="I14" s="2"/>
      <c r="J14" s="2"/>
    </row>
    <row r="15" spans="1:10" ht="15" x14ac:dyDescent="0.25">
      <c r="A15" s="2"/>
      <c r="B15" s="76"/>
      <c r="C15" s="2"/>
      <c r="D15" s="81"/>
      <c r="E15" s="66"/>
      <c r="F15" s="26"/>
      <c r="G15" s="2"/>
      <c r="H15" s="2"/>
      <c r="I15" s="2"/>
      <c r="J15" s="2"/>
    </row>
    <row r="16" spans="1:10" ht="15" x14ac:dyDescent="0.25">
      <c r="A16" s="81"/>
      <c r="B16" s="77"/>
      <c r="C16" s="81"/>
      <c r="D16" s="81"/>
      <c r="E16" s="34"/>
      <c r="F16" s="26"/>
      <c r="G16" s="2"/>
      <c r="H16" s="2"/>
      <c r="I16" s="2"/>
      <c r="J16" s="2"/>
    </row>
    <row r="17" spans="1:10" ht="45" x14ac:dyDescent="0.2">
      <c r="A17" s="57" t="s">
        <v>36</v>
      </c>
      <c r="B17" s="57" t="s">
        <v>5</v>
      </c>
      <c r="C17" s="57" t="s">
        <v>6</v>
      </c>
      <c r="D17" s="57" t="s">
        <v>37</v>
      </c>
      <c r="E17" s="57" t="s">
        <v>38</v>
      </c>
      <c r="F17" s="75" t="s">
        <v>39</v>
      </c>
      <c r="G17" s="75" t="s">
        <v>160</v>
      </c>
      <c r="H17" s="75" t="s">
        <v>80</v>
      </c>
      <c r="I17" s="75" t="s">
        <v>42</v>
      </c>
      <c r="J17" s="67" t="s">
        <v>81</v>
      </c>
    </row>
    <row r="18" spans="1:10" ht="14.25" x14ac:dyDescent="0.2">
      <c r="A18" s="28" t="s">
        <v>124</v>
      </c>
      <c r="B18" s="23" t="s">
        <v>121</v>
      </c>
      <c r="C18" s="24">
        <v>1</v>
      </c>
      <c r="D18" s="36">
        <v>5906.180800000001</v>
      </c>
      <c r="E18" s="24">
        <v>193.64527213114758</v>
      </c>
      <c r="F18" s="24">
        <v>24.205659016393447</v>
      </c>
      <c r="G18" s="24">
        <v>193.65</v>
      </c>
      <c r="H18" s="24">
        <v>193.65</v>
      </c>
      <c r="I18" s="82">
        <v>1</v>
      </c>
      <c r="J18" s="73">
        <f>+H18*I18</f>
        <v>193.65</v>
      </c>
    </row>
    <row r="19" spans="1:10" ht="15" x14ac:dyDescent="0.25">
      <c r="A19" s="2"/>
      <c r="B19" s="76"/>
      <c r="C19" s="2"/>
      <c r="D19" s="2"/>
      <c r="E19" s="2"/>
      <c r="F19" s="2"/>
      <c r="G19" s="69" t="s">
        <v>35</v>
      </c>
      <c r="H19" s="70"/>
      <c r="I19" s="70"/>
      <c r="J19" s="72">
        <f>SUM(J18:J18)</f>
        <v>193.65</v>
      </c>
    </row>
    <row r="20" spans="1:10" ht="14.25" x14ac:dyDescent="0.2">
      <c r="A20" s="2"/>
      <c r="B20" s="76"/>
      <c r="C20" s="2"/>
      <c r="D20" s="2"/>
      <c r="E20" s="2"/>
      <c r="F20" s="2"/>
      <c r="G20" s="2"/>
      <c r="H20" s="2"/>
      <c r="I20" s="2"/>
      <c r="J20" s="2"/>
    </row>
    <row r="21" spans="1:10" ht="15" x14ac:dyDescent="0.25">
      <c r="A21" s="81"/>
      <c r="B21" s="77"/>
      <c r="C21" s="81"/>
      <c r="D21" s="81"/>
      <c r="E21" s="34"/>
      <c r="F21" s="26"/>
      <c r="G21" s="2"/>
      <c r="H21" s="2"/>
      <c r="I21" s="2"/>
      <c r="J21" s="2"/>
    </row>
    <row r="22" spans="1:10" ht="14.2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4.2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5" x14ac:dyDescent="0.25">
      <c r="A24" s="2"/>
      <c r="B24" s="115" t="s">
        <v>49</v>
      </c>
      <c r="C24" s="115"/>
      <c r="D24" s="115"/>
      <c r="E24" s="42">
        <f>+F14</f>
        <v>210</v>
      </c>
      <c r="F24" s="2"/>
      <c r="G24" s="2"/>
      <c r="H24" s="2"/>
      <c r="I24" s="2"/>
      <c r="J24" s="2"/>
    </row>
    <row r="25" spans="1:10" ht="15" x14ac:dyDescent="0.25">
      <c r="A25" s="2"/>
      <c r="B25" s="115" t="s">
        <v>50</v>
      </c>
      <c r="C25" s="115"/>
      <c r="D25" s="115"/>
      <c r="E25" s="43">
        <f>+J19</f>
        <v>193.65</v>
      </c>
      <c r="F25" s="2"/>
      <c r="G25" s="2"/>
      <c r="H25" s="2"/>
      <c r="I25" s="2"/>
      <c r="J25" s="2"/>
    </row>
    <row r="26" spans="1:10" ht="15" x14ac:dyDescent="0.25">
      <c r="A26" s="2"/>
      <c r="B26" s="115" t="s">
        <v>154</v>
      </c>
      <c r="C26" s="115"/>
      <c r="D26" s="115"/>
      <c r="E26" s="74">
        <f>SUM(E24:E25)</f>
        <v>403.65</v>
      </c>
      <c r="F26" s="2"/>
      <c r="G26" s="42"/>
      <c r="H26" s="2"/>
      <c r="I26" s="2"/>
      <c r="J26" s="2"/>
    </row>
  </sheetData>
  <mergeCells count="6">
    <mergeCell ref="B26:D26"/>
    <mergeCell ref="A3:E3"/>
    <mergeCell ref="A6:D6"/>
    <mergeCell ref="A7:D7"/>
    <mergeCell ref="B24:D24"/>
    <mergeCell ref="B25:D25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6"/>
  <sheetViews>
    <sheetView zoomScale="80" zoomScaleNormal="80" workbookViewId="0">
      <selection activeCell="F26" sqref="F26"/>
    </sheetView>
  </sheetViews>
  <sheetFormatPr baseColWidth="10" defaultRowHeight="12.75" x14ac:dyDescent="0.2"/>
  <cols>
    <col min="1" max="1" width="61.85546875" customWidth="1"/>
    <col min="2" max="3" width="14.28515625" customWidth="1"/>
    <col min="4" max="4" width="18.28515625" customWidth="1"/>
    <col min="5" max="5" width="16.7109375" customWidth="1"/>
    <col min="6" max="6" width="16.140625" customWidth="1"/>
    <col min="7" max="7" width="15.85546875" customWidth="1"/>
    <col min="8" max="8" width="14.28515625" customWidth="1"/>
    <col min="9" max="9" width="13.85546875" customWidth="1"/>
    <col min="10" max="10" width="14.28515625" customWidth="1"/>
  </cols>
  <sheetData>
    <row r="1" spans="1:10" ht="14.25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x14ac:dyDescent="0.25">
      <c r="A3" s="110" t="s">
        <v>0</v>
      </c>
      <c r="B3" s="110"/>
      <c r="C3" s="110"/>
      <c r="D3" s="110"/>
      <c r="E3" s="110"/>
      <c r="F3" s="77"/>
      <c r="G3" s="2"/>
      <c r="H3" s="2"/>
      <c r="I3" s="2"/>
      <c r="J3" s="2"/>
    </row>
    <row r="4" spans="1:10" ht="15" x14ac:dyDescent="0.25">
      <c r="A4" s="77"/>
      <c r="B4" s="76"/>
      <c r="C4" s="76"/>
      <c r="D4" s="76"/>
      <c r="E4" s="76"/>
      <c r="F4" s="76"/>
      <c r="G4" s="2"/>
      <c r="H4" s="2"/>
      <c r="I4" s="2"/>
      <c r="J4" s="2"/>
    </row>
    <row r="5" spans="1:10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  <c r="G5" s="2"/>
      <c r="H5" s="2"/>
      <c r="I5" s="2"/>
      <c r="J5" s="2"/>
    </row>
    <row r="6" spans="1:10" ht="14.25" x14ac:dyDescent="0.2">
      <c r="A6" s="111" t="s">
        <v>163</v>
      </c>
      <c r="B6" s="111"/>
      <c r="C6" s="111"/>
      <c r="D6" s="111"/>
      <c r="E6" s="59" t="s">
        <v>100</v>
      </c>
      <c r="F6" s="79"/>
      <c r="G6" s="2"/>
      <c r="H6" s="43"/>
      <c r="I6" s="2"/>
      <c r="J6" s="2"/>
    </row>
    <row r="7" spans="1:10" ht="14.25" x14ac:dyDescent="0.2">
      <c r="A7" s="112" t="s">
        <v>161</v>
      </c>
      <c r="B7" s="113"/>
      <c r="C7" s="113"/>
      <c r="D7" s="114"/>
      <c r="E7" s="60">
        <v>1</v>
      </c>
      <c r="F7" s="80"/>
      <c r="G7" s="2"/>
      <c r="H7" s="2"/>
      <c r="I7" s="2"/>
      <c r="J7" s="2"/>
    </row>
    <row r="8" spans="1:10" ht="15" x14ac:dyDescent="0.25">
      <c r="A8" s="77"/>
      <c r="B8" s="76"/>
      <c r="C8" s="76"/>
      <c r="D8" s="76"/>
      <c r="E8" s="76"/>
      <c r="F8" s="76"/>
      <c r="G8" s="2"/>
      <c r="H8" s="2"/>
      <c r="I8" s="2"/>
      <c r="J8" s="2"/>
    </row>
    <row r="9" spans="1:10" ht="45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101</v>
      </c>
      <c r="F9" s="67" t="s">
        <v>81</v>
      </c>
      <c r="G9" s="2"/>
      <c r="H9" s="2"/>
      <c r="I9" s="2"/>
      <c r="J9" s="2"/>
    </row>
    <row r="10" spans="1:10" ht="14.25" x14ac:dyDescent="0.2">
      <c r="A10" s="22" t="s">
        <v>98</v>
      </c>
      <c r="B10" s="23" t="s">
        <v>102</v>
      </c>
      <c r="C10" s="63">
        <v>1</v>
      </c>
      <c r="D10" s="65">
        <v>2</v>
      </c>
      <c r="E10" s="25">
        <f>+D10*C10</f>
        <v>2</v>
      </c>
      <c r="F10" s="25">
        <v>2</v>
      </c>
      <c r="G10" s="27"/>
      <c r="H10" s="2"/>
      <c r="I10" s="2"/>
      <c r="J10" s="2"/>
    </row>
    <row r="11" spans="1:10" ht="15" x14ac:dyDescent="0.25">
      <c r="A11" s="2"/>
      <c r="B11" s="76"/>
      <c r="C11" s="2"/>
      <c r="D11" s="58" t="s">
        <v>35</v>
      </c>
      <c r="E11" s="68">
        <f>SUM(E10:E10)</f>
        <v>2</v>
      </c>
      <c r="F11" s="68">
        <f>SUM(F10:F10)</f>
        <v>2</v>
      </c>
      <c r="G11" s="2"/>
      <c r="H11" s="2"/>
      <c r="I11" s="2"/>
      <c r="J11" s="2"/>
    </row>
    <row r="12" spans="1:10" ht="15" x14ac:dyDescent="0.25">
      <c r="A12" s="2"/>
      <c r="B12" s="76"/>
      <c r="C12" s="2"/>
      <c r="D12" s="81"/>
      <c r="E12" s="66"/>
      <c r="F12" s="26"/>
      <c r="G12" s="2"/>
      <c r="H12" s="2"/>
      <c r="I12" s="2"/>
      <c r="J12" s="2"/>
    </row>
    <row r="13" spans="1:10" ht="15" x14ac:dyDescent="0.25">
      <c r="A13" s="81"/>
      <c r="B13" s="77"/>
      <c r="C13" s="81"/>
      <c r="D13" s="81"/>
      <c r="E13" s="34"/>
      <c r="F13" s="26"/>
      <c r="G13" s="2"/>
      <c r="H13" s="2"/>
      <c r="I13" s="2"/>
      <c r="J13" s="2"/>
    </row>
    <row r="14" spans="1:10" ht="45" x14ac:dyDescent="0.2">
      <c r="A14" s="57" t="s">
        <v>36</v>
      </c>
      <c r="B14" s="57" t="s">
        <v>5</v>
      </c>
      <c r="C14" s="57" t="s">
        <v>6</v>
      </c>
      <c r="D14" s="57" t="s">
        <v>37</v>
      </c>
      <c r="E14" s="57" t="s">
        <v>38</v>
      </c>
      <c r="F14" s="75" t="s">
        <v>39</v>
      </c>
      <c r="G14" s="75" t="s">
        <v>40</v>
      </c>
      <c r="H14" s="75" t="s">
        <v>80</v>
      </c>
      <c r="I14" s="75" t="s">
        <v>42</v>
      </c>
      <c r="J14" s="67" t="s">
        <v>81</v>
      </c>
    </row>
    <row r="15" spans="1:10" ht="14.25" x14ac:dyDescent="0.2">
      <c r="A15" s="28" t="s">
        <v>162</v>
      </c>
      <c r="B15" s="23" t="s">
        <v>88</v>
      </c>
      <c r="C15" s="24">
        <v>60</v>
      </c>
      <c r="D15" s="36">
        <v>11447.175999999999</v>
      </c>
      <c r="E15" s="24">
        <f>+D15/30.5</f>
        <v>375.31724590163935</v>
      </c>
      <c r="F15" s="24">
        <f>+E15/8</f>
        <v>46.914655737704919</v>
      </c>
      <c r="G15" s="24">
        <f>+F15/60</f>
        <v>0.78191092896174863</v>
      </c>
      <c r="H15" s="24">
        <f>+G15*C15</f>
        <v>46.914655737704919</v>
      </c>
      <c r="I15" s="82">
        <v>1</v>
      </c>
      <c r="J15" s="73">
        <f>+H15*I15</f>
        <v>46.914655737704919</v>
      </c>
    </row>
    <row r="16" spans="1:10" ht="28.5" x14ac:dyDescent="0.2">
      <c r="A16" s="28" t="s">
        <v>107</v>
      </c>
      <c r="B16" s="23" t="s">
        <v>88</v>
      </c>
      <c r="C16" s="24">
        <v>65</v>
      </c>
      <c r="D16" s="36">
        <f>17350.48*1.08</f>
        <v>18738.518400000001</v>
      </c>
      <c r="E16" s="24">
        <f>+D16/30.5</f>
        <v>614.37765245901642</v>
      </c>
      <c r="F16" s="24">
        <f>+E16/8</f>
        <v>76.797206557377052</v>
      </c>
      <c r="G16" s="24">
        <f>+F16/60</f>
        <v>1.2799534426229509</v>
      </c>
      <c r="H16" s="24">
        <f>+G16*C16</f>
        <v>83.196973770491809</v>
      </c>
      <c r="I16" s="82">
        <v>1</v>
      </c>
      <c r="J16" s="73">
        <f>+H16*I16</f>
        <v>83.196973770491809</v>
      </c>
    </row>
    <row r="17" spans="1:10" ht="28.5" x14ac:dyDescent="0.2">
      <c r="A17" s="28" t="s">
        <v>107</v>
      </c>
      <c r="B17" s="23" t="s">
        <v>88</v>
      </c>
      <c r="C17" s="24">
        <v>60</v>
      </c>
      <c r="D17" s="36">
        <f>17350.48*1.08</f>
        <v>18738.518400000001</v>
      </c>
      <c r="E17" s="24">
        <f>+D17/30.5</f>
        <v>614.37765245901642</v>
      </c>
      <c r="F17" s="24">
        <f>+E17/8</f>
        <v>76.797206557377052</v>
      </c>
      <c r="G17" s="24">
        <f>+F17/60</f>
        <v>1.2799534426229509</v>
      </c>
      <c r="H17" s="24">
        <f>+G17*C17</f>
        <v>76.797206557377052</v>
      </c>
      <c r="I17" s="82">
        <v>1</v>
      </c>
      <c r="J17" s="73">
        <f>+H17*I17</f>
        <v>76.797206557377052</v>
      </c>
    </row>
    <row r="18" spans="1:10" ht="14.25" x14ac:dyDescent="0.2">
      <c r="A18" s="28" t="s">
        <v>108</v>
      </c>
      <c r="B18" s="23" t="s">
        <v>88</v>
      </c>
      <c r="C18" s="24">
        <v>48</v>
      </c>
      <c r="D18" s="36">
        <v>27995.678046748675</v>
      </c>
      <c r="E18" s="24">
        <f>+D18/30.5</f>
        <v>917.89108349995661</v>
      </c>
      <c r="F18" s="24">
        <f>+E18/8</f>
        <v>114.73638543749458</v>
      </c>
      <c r="G18" s="24">
        <f>+F18/60</f>
        <v>1.9122730906249097</v>
      </c>
      <c r="H18" s="24">
        <f>+G18*C18</f>
        <v>91.789108349995672</v>
      </c>
      <c r="I18" s="82">
        <v>1</v>
      </c>
      <c r="J18" s="73">
        <f>+H18*I18</f>
        <v>91.789108349995672</v>
      </c>
    </row>
    <row r="19" spans="1:10" ht="15" x14ac:dyDescent="0.25">
      <c r="A19" s="2"/>
      <c r="B19" s="76"/>
      <c r="C19" s="2"/>
      <c r="D19" s="2"/>
      <c r="E19" s="2"/>
      <c r="F19" s="2"/>
      <c r="G19" s="69" t="s">
        <v>35</v>
      </c>
      <c r="H19" s="70"/>
      <c r="I19" s="70"/>
      <c r="J19" s="72">
        <f>SUM(J15:J18)</f>
        <v>298.69794441556945</v>
      </c>
    </row>
    <row r="20" spans="1:10" ht="14.25" x14ac:dyDescent="0.2">
      <c r="A20" s="2"/>
      <c r="B20" s="76"/>
      <c r="C20" s="2"/>
      <c r="D20" s="2"/>
      <c r="E20" s="2"/>
      <c r="F20" s="2"/>
      <c r="G20" s="2"/>
      <c r="H20" s="2"/>
      <c r="I20" s="2"/>
      <c r="J20" s="2"/>
    </row>
    <row r="21" spans="1:10" ht="15" x14ac:dyDescent="0.25">
      <c r="A21" s="81"/>
      <c r="B21" s="77"/>
      <c r="C21" s="81"/>
      <c r="D21" s="81"/>
      <c r="E21" s="34"/>
      <c r="F21" s="26"/>
      <c r="G21" s="2"/>
      <c r="H21" s="2"/>
      <c r="I21" s="2"/>
      <c r="J21" s="2"/>
    </row>
    <row r="22" spans="1:10" ht="14.2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4.2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5" x14ac:dyDescent="0.25">
      <c r="A24" s="2"/>
      <c r="B24" s="115" t="s">
        <v>49</v>
      </c>
      <c r="C24" s="115"/>
      <c r="D24" s="115"/>
      <c r="E24" s="42">
        <f>+F11</f>
        <v>2</v>
      </c>
      <c r="F24" s="2"/>
      <c r="G24" s="2"/>
      <c r="H24" s="2"/>
      <c r="I24" s="2"/>
      <c r="J24" s="2"/>
    </row>
    <row r="25" spans="1:10" ht="15" x14ac:dyDescent="0.25">
      <c r="A25" s="2"/>
      <c r="B25" s="115" t="s">
        <v>50</v>
      </c>
      <c r="C25" s="115"/>
      <c r="D25" s="115"/>
      <c r="E25" s="43">
        <f>+J19</f>
        <v>298.69794441556945</v>
      </c>
      <c r="F25" s="2"/>
      <c r="G25" s="2"/>
      <c r="H25" s="2"/>
      <c r="I25" s="2"/>
      <c r="J25" s="2"/>
    </row>
    <row r="26" spans="1:10" ht="15" x14ac:dyDescent="0.25">
      <c r="A26" s="2"/>
      <c r="B26" s="115" t="s">
        <v>109</v>
      </c>
      <c r="C26" s="115"/>
      <c r="D26" s="115"/>
      <c r="E26" s="74">
        <f>SUM(E24:E25)</f>
        <v>300.69794441556945</v>
      </c>
      <c r="F26" s="2"/>
      <c r="G26" s="42"/>
      <c r="H26" s="2"/>
      <c r="I26" s="2"/>
      <c r="J26" s="2"/>
    </row>
  </sheetData>
  <mergeCells count="6">
    <mergeCell ref="B26:D26"/>
    <mergeCell ref="A3:E3"/>
    <mergeCell ref="A6:D6"/>
    <mergeCell ref="A7:D7"/>
    <mergeCell ref="B24:D24"/>
    <mergeCell ref="B25:D25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2"/>
  <sheetViews>
    <sheetView zoomScale="80" zoomScaleNormal="80" workbookViewId="0">
      <selection activeCell="A24" sqref="A24"/>
    </sheetView>
  </sheetViews>
  <sheetFormatPr baseColWidth="10" defaultRowHeight="12.75" x14ac:dyDescent="0.2"/>
  <cols>
    <col min="1" max="1" width="60.5703125" customWidth="1"/>
    <col min="2" max="3" width="14.28515625" customWidth="1"/>
    <col min="4" max="4" width="18.28515625" customWidth="1"/>
    <col min="5" max="5" width="16.7109375" customWidth="1"/>
    <col min="6" max="6" width="20.5703125" customWidth="1"/>
    <col min="7" max="7" width="15.85546875" customWidth="1"/>
    <col min="8" max="8" width="14.28515625" customWidth="1"/>
    <col min="9" max="9" width="13.85546875" customWidth="1"/>
    <col min="10" max="10" width="14.28515625" customWidth="1"/>
  </cols>
  <sheetData>
    <row r="1" spans="1:10" ht="14.25" x14ac:dyDescent="0.2">
      <c r="A1" s="2"/>
      <c r="B1" s="2"/>
      <c r="C1" s="2"/>
      <c r="D1" s="2"/>
      <c r="E1" s="2"/>
      <c r="F1" s="2"/>
    </row>
    <row r="2" spans="1:10" ht="14.25" x14ac:dyDescent="0.2">
      <c r="A2" s="2"/>
      <c r="B2" s="2"/>
      <c r="C2" s="2"/>
      <c r="D2" s="2"/>
      <c r="E2" s="2"/>
      <c r="F2" s="2"/>
    </row>
    <row r="3" spans="1:10" ht="15" x14ac:dyDescent="0.25">
      <c r="A3" s="110" t="s">
        <v>0</v>
      </c>
      <c r="B3" s="110"/>
      <c r="C3" s="110"/>
      <c r="D3" s="110"/>
      <c r="E3" s="110"/>
      <c r="F3" s="77"/>
    </row>
    <row r="4" spans="1:10" ht="15" x14ac:dyDescent="0.25">
      <c r="A4" s="77"/>
      <c r="B4" s="76"/>
      <c r="C4" s="76"/>
      <c r="D4" s="76"/>
      <c r="E4" s="76"/>
      <c r="F4" s="76"/>
    </row>
    <row r="5" spans="1:10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</row>
    <row r="6" spans="1:10" ht="14.25" x14ac:dyDescent="0.2">
      <c r="A6" s="111" t="s">
        <v>164</v>
      </c>
      <c r="B6" s="111"/>
      <c r="C6" s="111"/>
      <c r="D6" s="111"/>
      <c r="E6" s="59" t="s">
        <v>149</v>
      </c>
      <c r="F6" s="79"/>
    </row>
    <row r="7" spans="1:10" ht="14.25" x14ac:dyDescent="0.2">
      <c r="A7" s="112" t="s">
        <v>165</v>
      </c>
      <c r="B7" s="113"/>
      <c r="C7" s="113"/>
      <c r="D7" s="114"/>
      <c r="E7" s="60">
        <v>100</v>
      </c>
      <c r="F7" s="80"/>
    </row>
    <row r="8" spans="1:10" ht="15" x14ac:dyDescent="0.25">
      <c r="A8" s="77"/>
      <c r="B8" s="76"/>
      <c r="C8" s="76"/>
      <c r="D8" s="76"/>
      <c r="E8" s="76"/>
      <c r="F8" s="76"/>
    </row>
    <row r="9" spans="1:10" ht="30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151</v>
      </c>
      <c r="F9" s="67" t="s">
        <v>81</v>
      </c>
    </row>
    <row r="10" spans="1:10" ht="14.25" x14ac:dyDescent="0.2">
      <c r="A10" s="22" t="s">
        <v>150</v>
      </c>
      <c r="B10" s="23" t="s">
        <v>102</v>
      </c>
      <c r="C10" s="63">
        <v>100</v>
      </c>
      <c r="D10" s="65">
        <f>90*1.16</f>
        <v>104.39999999999999</v>
      </c>
      <c r="E10" s="25">
        <f>+D10*C10</f>
        <v>10440</v>
      </c>
      <c r="F10" s="25">
        <f>+E10/E7</f>
        <v>104.4</v>
      </c>
    </row>
    <row r="11" spans="1:10" ht="14.25" x14ac:dyDescent="0.2">
      <c r="A11" s="96" t="s">
        <v>167</v>
      </c>
      <c r="B11" s="4" t="s">
        <v>102</v>
      </c>
      <c r="C11" s="95">
        <v>100</v>
      </c>
      <c r="D11" s="34">
        <v>50</v>
      </c>
      <c r="E11" s="25">
        <f>+D11*C11</f>
        <v>5000</v>
      </c>
      <c r="F11" s="25">
        <v>50</v>
      </c>
    </row>
    <row r="12" spans="1:10" ht="14.25" x14ac:dyDescent="0.2">
      <c r="A12" s="96" t="s">
        <v>166</v>
      </c>
      <c r="B12" s="4" t="s">
        <v>102</v>
      </c>
      <c r="C12" s="95">
        <v>100</v>
      </c>
      <c r="D12" s="34">
        <v>27</v>
      </c>
      <c r="E12" s="25">
        <f>+D12*C12</f>
        <v>2700</v>
      </c>
      <c r="F12" s="25">
        <f>+E12/E7</f>
        <v>27</v>
      </c>
    </row>
    <row r="13" spans="1:10" ht="15" x14ac:dyDescent="0.25">
      <c r="A13" s="2"/>
      <c r="B13" s="76"/>
      <c r="C13" s="2"/>
      <c r="D13" s="58" t="s">
        <v>35</v>
      </c>
      <c r="E13" s="68">
        <f>SUM(E10:E10)</f>
        <v>10440</v>
      </c>
      <c r="F13" s="68">
        <f>SUM(F10:F12)</f>
        <v>181.4</v>
      </c>
    </row>
    <row r="14" spans="1:10" ht="15" x14ac:dyDescent="0.25">
      <c r="A14" s="2"/>
      <c r="B14" s="76"/>
      <c r="C14" s="2"/>
      <c r="D14" s="81"/>
      <c r="E14" s="66"/>
      <c r="F14" s="26"/>
    </row>
    <row r="15" spans="1:10" ht="45" x14ac:dyDescent="0.2">
      <c r="A15" s="57" t="s">
        <v>36</v>
      </c>
      <c r="B15" s="57" t="s">
        <v>5</v>
      </c>
      <c r="C15" s="57" t="s">
        <v>6</v>
      </c>
      <c r="D15" s="57" t="s">
        <v>37</v>
      </c>
      <c r="E15" s="57" t="s">
        <v>38</v>
      </c>
      <c r="F15" s="75" t="s">
        <v>39</v>
      </c>
      <c r="G15" s="75" t="s">
        <v>160</v>
      </c>
      <c r="H15" s="75" t="s">
        <v>80</v>
      </c>
      <c r="I15" s="75" t="s">
        <v>42</v>
      </c>
      <c r="J15" s="67" t="s">
        <v>81</v>
      </c>
    </row>
    <row r="16" spans="1:10" ht="14.25" x14ac:dyDescent="0.2">
      <c r="A16" s="28" t="s">
        <v>168</v>
      </c>
      <c r="B16" s="23" t="s">
        <v>121</v>
      </c>
      <c r="C16" s="24">
        <v>1</v>
      </c>
      <c r="D16" s="36">
        <v>5906.180800000001</v>
      </c>
      <c r="E16" s="24">
        <v>193.64527213114758</v>
      </c>
      <c r="F16" s="24">
        <v>24.205659016393447</v>
      </c>
      <c r="G16" s="24">
        <v>193.65</v>
      </c>
      <c r="H16" s="24">
        <v>24.21</v>
      </c>
      <c r="I16" s="82">
        <v>7</v>
      </c>
      <c r="J16" s="73">
        <f>+H16*I16</f>
        <v>169.47</v>
      </c>
    </row>
    <row r="17" spans="1:10" ht="15" x14ac:dyDescent="0.25">
      <c r="A17" s="2"/>
      <c r="B17" s="76"/>
      <c r="C17" s="2"/>
      <c r="D17" s="2"/>
      <c r="E17" s="2"/>
      <c r="F17" s="2"/>
      <c r="G17" s="69" t="s">
        <v>35</v>
      </c>
      <c r="H17" s="70"/>
      <c r="I17" s="70"/>
      <c r="J17" s="72">
        <f>SUM(J16:J16)</f>
        <v>169.47</v>
      </c>
    </row>
    <row r="18" spans="1:10" ht="14.25" x14ac:dyDescent="0.2">
      <c r="A18" s="2"/>
      <c r="B18" s="2"/>
      <c r="C18" s="2"/>
      <c r="D18" s="2"/>
      <c r="E18" s="2"/>
      <c r="F18" s="2"/>
    </row>
    <row r="19" spans="1:10" ht="14.25" x14ac:dyDescent="0.2">
      <c r="A19" s="2"/>
      <c r="B19" s="2"/>
      <c r="C19" s="2"/>
      <c r="D19" s="2"/>
      <c r="E19" s="2"/>
      <c r="F19" s="2"/>
    </row>
    <row r="20" spans="1:10" ht="15" x14ac:dyDescent="0.25">
      <c r="A20" s="2"/>
      <c r="B20" s="115" t="s">
        <v>49</v>
      </c>
      <c r="C20" s="115"/>
      <c r="D20" s="115"/>
      <c r="E20" s="42">
        <f>+F13</f>
        <v>181.4</v>
      </c>
      <c r="F20" s="2"/>
    </row>
    <row r="21" spans="1:10" ht="15" x14ac:dyDescent="0.25">
      <c r="A21" s="2"/>
      <c r="B21" s="115" t="s">
        <v>147</v>
      </c>
      <c r="C21" s="115"/>
      <c r="D21" s="115"/>
      <c r="E21" s="46">
        <f>+J17</f>
        <v>169.47</v>
      </c>
      <c r="F21" s="2"/>
    </row>
    <row r="22" spans="1:10" ht="15" x14ac:dyDescent="0.25">
      <c r="A22" s="2"/>
      <c r="B22" s="115" t="s">
        <v>118</v>
      </c>
      <c r="C22" s="115"/>
      <c r="D22" s="115"/>
      <c r="E22" s="74">
        <f>SUM(E20:E21)</f>
        <v>350.87</v>
      </c>
      <c r="F22" s="2"/>
    </row>
  </sheetData>
  <mergeCells count="6">
    <mergeCell ref="B22:D22"/>
    <mergeCell ref="A3:E3"/>
    <mergeCell ref="A6:D6"/>
    <mergeCell ref="A7:D7"/>
    <mergeCell ref="B20:D20"/>
    <mergeCell ref="B21:D2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41DE-C716-46EB-8BAF-94FC1EA4E365}">
  <dimension ref="A3:J35"/>
  <sheetViews>
    <sheetView tabSelected="1" topLeftCell="A4" zoomScale="80" zoomScaleNormal="80" workbookViewId="0">
      <selection activeCell="E42" sqref="E42"/>
    </sheetView>
  </sheetViews>
  <sheetFormatPr baseColWidth="10" defaultRowHeight="12.75" x14ac:dyDescent="0.2"/>
  <cols>
    <col min="1" max="1" width="58.28515625" customWidth="1"/>
    <col min="2" max="3" width="14.28515625" customWidth="1"/>
    <col min="4" max="4" width="18.28515625" customWidth="1"/>
    <col min="5" max="5" width="16.7109375" customWidth="1"/>
    <col min="6" max="6" width="20.5703125" customWidth="1"/>
    <col min="7" max="7" width="15.85546875" customWidth="1"/>
    <col min="8" max="8" width="14.28515625" customWidth="1"/>
    <col min="9" max="9" width="13.85546875" customWidth="1"/>
    <col min="10" max="10" width="14.28515625" customWidth="1"/>
  </cols>
  <sheetData>
    <row r="3" spans="1:10" ht="14.25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" x14ac:dyDescent="0.25">
      <c r="A4" s="110" t="s">
        <v>0</v>
      </c>
      <c r="B4" s="110"/>
      <c r="C4" s="110"/>
      <c r="D4" s="110"/>
      <c r="E4" s="110"/>
      <c r="F4" s="77"/>
      <c r="G4" s="2"/>
      <c r="H4" s="2"/>
      <c r="I4" s="2"/>
      <c r="J4" s="2"/>
    </row>
    <row r="5" spans="1:10" ht="15" x14ac:dyDescent="0.25">
      <c r="A5" s="77"/>
      <c r="B5" s="76"/>
      <c r="C5" s="76"/>
      <c r="D5" s="76"/>
      <c r="E5" s="76"/>
      <c r="F5" s="76"/>
      <c r="G5" s="2"/>
      <c r="H5" s="2"/>
      <c r="I5" s="2"/>
      <c r="J5" s="2"/>
    </row>
    <row r="6" spans="1:10" ht="15" x14ac:dyDescent="0.25">
      <c r="A6" s="52" t="s">
        <v>1</v>
      </c>
      <c r="B6" s="53" t="s">
        <v>2</v>
      </c>
      <c r="C6" s="54" t="s">
        <v>127</v>
      </c>
      <c r="D6" s="55"/>
      <c r="E6" s="56" t="s">
        <v>3</v>
      </c>
      <c r="F6" s="78"/>
      <c r="G6" s="2"/>
      <c r="H6" s="2"/>
      <c r="I6" s="2"/>
      <c r="J6" s="2"/>
    </row>
    <row r="7" spans="1:10" ht="14.25" x14ac:dyDescent="0.2">
      <c r="A7" s="111" t="s">
        <v>175</v>
      </c>
      <c r="B7" s="111"/>
      <c r="C7" s="111"/>
      <c r="D7" s="111"/>
      <c r="E7" s="59" t="s">
        <v>120</v>
      </c>
      <c r="F7" s="79"/>
      <c r="G7" s="2"/>
      <c r="H7" s="43"/>
      <c r="I7" s="2"/>
      <c r="J7" s="2"/>
    </row>
    <row r="8" spans="1:10" ht="14.25" x14ac:dyDescent="0.2">
      <c r="A8" s="112" t="s">
        <v>89</v>
      </c>
      <c r="B8" s="113"/>
      <c r="C8" s="113"/>
      <c r="D8" s="114"/>
      <c r="E8" s="60">
        <v>25</v>
      </c>
      <c r="F8" s="80"/>
      <c r="G8" s="2"/>
      <c r="H8" s="2"/>
      <c r="I8" s="2"/>
      <c r="J8" s="2"/>
    </row>
    <row r="9" spans="1:10" ht="15" x14ac:dyDescent="0.25">
      <c r="A9" s="77"/>
      <c r="B9" s="76"/>
      <c r="C9" s="76"/>
      <c r="D9" s="76"/>
      <c r="E9" s="76"/>
      <c r="F9" s="76"/>
      <c r="G9" s="2"/>
      <c r="H9" s="2"/>
      <c r="I9" s="2"/>
      <c r="J9" s="2"/>
    </row>
    <row r="10" spans="1:10" ht="30" x14ac:dyDescent="0.2">
      <c r="A10" s="57" t="s">
        <v>79</v>
      </c>
      <c r="B10" s="57" t="s">
        <v>5</v>
      </c>
      <c r="C10" s="75" t="s">
        <v>176</v>
      </c>
      <c r="D10" s="64" t="s">
        <v>7</v>
      </c>
      <c r="E10" s="67" t="s">
        <v>90</v>
      </c>
      <c r="F10" s="67" t="s">
        <v>81</v>
      </c>
      <c r="G10" s="2"/>
      <c r="H10" s="2"/>
      <c r="I10" s="2"/>
      <c r="J10" s="2"/>
    </row>
    <row r="11" spans="1:10" ht="14.25" x14ac:dyDescent="0.2">
      <c r="A11" s="22" t="s">
        <v>91</v>
      </c>
      <c r="B11" s="23" t="s">
        <v>140</v>
      </c>
      <c r="C11" s="63">
        <v>4</v>
      </c>
      <c r="D11" s="65">
        <v>1350</v>
      </c>
      <c r="E11" s="25">
        <f>+D11*C11/12</f>
        <v>450</v>
      </c>
      <c r="F11" s="25">
        <f>+E11/E8</f>
        <v>18</v>
      </c>
      <c r="G11" s="27"/>
      <c r="H11" s="2"/>
      <c r="I11" s="2"/>
      <c r="J11" s="2"/>
    </row>
    <row r="12" spans="1:10" ht="14.25" x14ac:dyDescent="0.2">
      <c r="A12" s="2" t="s">
        <v>93</v>
      </c>
      <c r="B12" s="76" t="s">
        <v>140</v>
      </c>
      <c r="C12" s="127">
        <v>4</v>
      </c>
      <c r="D12" s="34">
        <v>858</v>
      </c>
      <c r="E12" s="25">
        <f t="shared" ref="E12:E16" si="0">+D12*C12/12</f>
        <v>286</v>
      </c>
      <c r="F12" s="25">
        <f>+E12/E8</f>
        <v>11.44</v>
      </c>
      <c r="G12" s="27"/>
      <c r="H12" s="2"/>
      <c r="I12" s="2"/>
      <c r="J12" s="2"/>
    </row>
    <row r="13" spans="1:10" ht="14.25" x14ac:dyDescent="0.2">
      <c r="A13" s="2" t="s">
        <v>104</v>
      </c>
      <c r="B13" s="76" t="s">
        <v>102</v>
      </c>
      <c r="C13" s="127">
        <v>10</v>
      </c>
      <c r="D13" s="34">
        <v>25</v>
      </c>
      <c r="E13" s="25">
        <f t="shared" si="0"/>
        <v>20.833333333333332</v>
      </c>
      <c r="F13" s="25">
        <f>+E13/E8</f>
        <v>0.83333333333333326</v>
      </c>
      <c r="G13" s="27"/>
      <c r="H13" s="2"/>
      <c r="I13" s="2"/>
      <c r="J13" s="2"/>
    </row>
    <row r="14" spans="1:10" ht="14.25" x14ac:dyDescent="0.2">
      <c r="A14" s="2" t="s">
        <v>141</v>
      </c>
      <c r="B14" s="76" t="s">
        <v>102</v>
      </c>
      <c r="C14" s="127">
        <v>10</v>
      </c>
      <c r="D14" s="34">
        <v>25</v>
      </c>
      <c r="E14" s="25">
        <f t="shared" si="0"/>
        <v>20.833333333333332</v>
      </c>
      <c r="F14" s="25">
        <f>+E14/E8</f>
        <v>0.83333333333333326</v>
      </c>
      <c r="G14" s="27"/>
      <c r="H14" s="2"/>
      <c r="I14" s="2"/>
      <c r="J14" s="2"/>
    </row>
    <row r="15" spans="1:10" ht="14.25" x14ac:dyDescent="0.2">
      <c r="A15" s="22" t="s">
        <v>177</v>
      </c>
      <c r="B15" s="23" t="s">
        <v>11</v>
      </c>
      <c r="C15" s="63">
        <v>15</v>
      </c>
      <c r="D15" s="65">
        <v>45</v>
      </c>
      <c r="E15" s="25">
        <f t="shared" si="0"/>
        <v>56.25</v>
      </c>
      <c r="F15" s="25">
        <f>+E15/E8</f>
        <v>2.25</v>
      </c>
      <c r="G15" s="27"/>
      <c r="H15" s="2"/>
      <c r="I15" s="2"/>
      <c r="J15" s="2"/>
    </row>
    <row r="16" spans="1:10" ht="14.25" x14ac:dyDescent="0.2">
      <c r="A16" s="22" t="s">
        <v>178</v>
      </c>
      <c r="B16" s="23" t="s">
        <v>102</v>
      </c>
      <c r="C16" s="63">
        <v>25</v>
      </c>
      <c r="D16" s="65">
        <v>12</v>
      </c>
      <c r="E16" s="25">
        <f t="shared" si="0"/>
        <v>25</v>
      </c>
      <c r="F16" s="25">
        <f>+E16/E8</f>
        <v>1</v>
      </c>
      <c r="G16" s="27"/>
      <c r="H16" s="2"/>
      <c r="I16" s="2"/>
      <c r="J16" s="2"/>
    </row>
    <row r="17" spans="1:10" ht="14.25" x14ac:dyDescent="0.2">
      <c r="A17" s="2"/>
      <c r="B17" s="76"/>
      <c r="C17" s="127"/>
      <c r="D17" s="34"/>
      <c r="E17" s="25"/>
      <c r="F17" s="25"/>
      <c r="G17" s="27"/>
      <c r="H17" s="2"/>
      <c r="I17" s="2"/>
      <c r="J17" s="2"/>
    </row>
    <row r="18" spans="1:10" ht="15" x14ac:dyDescent="0.25">
      <c r="A18" s="2"/>
      <c r="B18" s="76"/>
      <c r="C18" s="2"/>
      <c r="D18" s="58" t="s">
        <v>35</v>
      </c>
      <c r="E18" s="68">
        <f>SUM(E11:E17)</f>
        <v>858.91666666666674</v>
      </c>
      <c r="F18" s="68">
        <f>SUM(F11:F17)</f>
        <v>34.356666666666662</v>
      </c>
      <c r="G18" s="2"/>
      <c r="H18" s="2"/>
      <c r="I18" s="2"/>
      <c r="J18" s="2"/>
    </row>
    <row r="19" spans="1:10" ht="15" x14ac:dyDescent="0.25">
      <c r="A19" s="2"/>
      <c r="B19" s="76"/>
      <c r="C19" s="2"/>
      <c r="D19" s="81"/>
      <c r="E19" s="66"/>
      <c r="F19" s="26"/>
      <c r="G19" s="2"/>
      <c r="H19" s="2"/>
      <c r="I19" s="2"/>
      <c r="J19" s="2"/>
    </row>
    <row r="20" spans="1:10" ht="15" x14ac:dyDescent="0.25">
      <c r="A20" s="81"/>
      <c r="B20" s="77"/>
      <c r="C20" s="81"/>
      <c r="D20" s="81"/>
      <c r="E20" s="34"/>
      <c r="F20" s="26"/>
      <c r="G20" s="2"/>
      <c r="H20" s="2"/>
      <c r="I20" s="2"/>
      <c r="J20" s="2"/>
    </row>
    <row r="21" spans="1:10" ht="45" x14ac:dyDescent="0.2">
      <c r="A21" s="57" t="s">
        <v>36</v>
      </c>
      <c r="B21" s="57" t="s">
        <v>5</v>
      </c>
      <c r="C21" s="57" t="s">
        <v>6</v>
      </c>
      <c r="D21" s="57" t="s">
        <v>37</v>
      </c>
      <c r="E21" s="57" t="s">
        <v>38</v>
      </c>
      <c r="F21" s="75" t="s">
        <v>39</v>
      </c>
      <c r="G21" s="75" t="s">
        <v>40</v>
      </c>
      <c r="H21" s="75" t="s">
        <v>80</v>
      </c>
      <c r="I21" s="75" t="s">
        <v>42</v>
      </c>
      <c r="J21" s="67" t="s">
        <v>81</v>
      </c>
    </row>
    <row r="22" spans="1:10" ht="14.25" x14ac:dyDescent="0.2">
      <c r="A22" s="28" t="s">
        <v>124</v>
      </c>
      <c r="B22" s="23" t="s">
        <v>121</v>
      </c>
      <c r="C22" s="24">
        <v>1</v>
      </c>
      <c r="D22" s="36">
        <v>5906.180800000001</v>
      </c>
      <c r="E22" s="24">
        <f>+D22/30.5</f>
        <v>193.64527213114758</v>
      </c>
      <c r="F22" s="24">
        <f>+E22/8</f>
        <v>24.205659016393447</v>
      </c>
      <c r="G22" s="24">
        <v>0.28682718579234973</v>
      </c>
      <c r="H22" s="24">
        <f>+F22*1.5</f>
        <v>36.308488524590175</v>
      </c>
      <c r="I22" s="82">
        <v>1.5</v>
      </c>
      <c r="J22" s="73">
        <f>+H22*I22</f>
        <v>54.462732786885262</v>
      </c>
    </row>
    <row r="23" spans="1:10" ht="15" x14ac:dyDescent="0.25">
      <c r="A23" s="2"/>
      <c r="B23" s="76"/>
      <c r="C23" s="2"/>
      <c r="D23" s="2"/>
      <c r="E23" s="2"/>
      <c r="F23" s="2"/>
      <c r="G23" s="69" t="s">
        <v>35</v>
      </c>
      <c r="H23" s="70"/>
      <c r="I23" s="70"/>
      <c r="J23" s="72">
        <f>SUM(J22:J22)</f>
        <v>54.462732786885262</v>
      </c>
    </row>
    <row r="24" spans="1:10" ht="14.25" x14ac:dyDescent="0.2">
      <c r="A24" s="2"/>
      <c r="B24" s="76"/>
      <c r="C24" s="2"/>
      <c r="D24" s="2"/>
      <c r="E24" s="2"/>
      <c r="F24" s="2"/>
      <c r="G24" s="2"/>
      <c r="H24" s="2"/>
      <c r="I24" s="2"/>
      <c r="J24" s="2"/>
    </row>
    <row r="25" spans="1:10" ht="15" x14ac:dyDescent="0.25">
      <c r="A25" s="81"/>
      <c r="B25" s="77"/>
      <c r="C25" s="81"/>
      <c r="D25" s="81"/>
      <c r="E25" s="34"/>
      <c r="F25" s="26"/>
      <c r="G25" s="2"/>
      <c r="H25" s="2"/>
      <c r="I25" s="2"/>
      <c r="J25" s="2"/>
    </row>
    <row r="26" spans="1:10" ht="15" x14ac:dyDescent="0.25">
      <c r="A26" s="108" t="s">
        <v>43</v>
      </c>
      <c r="B26" s="108" t="s">
        <v>5</v>
      </c>
      <c r="C26" s="108" t="s">
        <v>6</v>
      </c>
      <c r="D26" s="108" t="s">
        <v>7</v>
      </c>
      <c r="E26" s="94" t="s">
        <v>44</v>
      </c>
      <c r="F26" s="90"/>
      <c r="G26" s="2"/>
      <c r="H26" s="2"/>
      <c r="I26" s="2"/>
      <c r="J26" s="2"/>
    </row>
    <row r="27" spans="1:10" ht="28.5" x14ac:dyDescent="0.2">
      <c r="A27" s="28" t="s">
        <v>122</v>
      </c>
      <c r="B27" s="23" t="s">
        <v>18</v>
      </c>
      <c r="C27" s="24">
        <v>30</v>
      </c>
      <c r="D27" s="91">
        <v>25</v>
      </c>
      <c r="E27" s="92">
        <v>30</v>
      </c>
      <c r="F27" s="2"/>
      <c r="G27" s="2"/>
      <c r="H27" s="2"/>
      <c r="I27" s="2"/>
      <c r="J27" s="2"/>
    </row>
    <row r="28" spans="1:10" ht="14.25" x14ac:dyDescent="0.2">
      <c r="A28" s="28"/>
      <c r="B28" s="23"/>
      <c r="C28" s="24"/>
      <c r="D28" s="91"/>
      <c r="E28" s="92"/>
      <c r="F28" s="2"/>
      <c r="G28" s="2"/>
      <c r="H28" s="2"/>
      <c r="I28" s="2"/>
      <c r="J28" s="2"/>
    </row>
    <row r="29" spans="1:10" ht="15" x14ac:dyDescent="0.25">
      <c r="A29" s="2"/>
      <c r="B29" s="2"/>
      <c r="C29" s="2"/>
      <c r="D29" s="58" t="s">
        <v>35</v>
      </c>
      <c r="E29" s="93">
        <f>SUM(E27:E28)</f>
        <v>30</v>
      </c>
      <c r="F29" s="2"/>
      <c r="G29" s="2"/>
      <c r="H29" s="2"/>
      <c r="I29" s="2"/>
      <c r="J29" s="2"/>
    </row>
    <row r="30" spans="1:10" ht="14.2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4.2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5" x14ac:dyDescent="0.25">
      <c r="A32" s="2"/>
      <c r="B32" s="115" t="s">
        <v>49</v>
      </c>
      <c r="C32" s="115"/>
      <c r="D32" s="115"/>
      <c r="E32" s="42">
        <f>+F18</f>
        <v>34.356666666666662</v>
      </c>
      <c r="F32" s="2"/>
      <c r="G32" s="2"/>
      <c r="H32" s="2"/>
      <c r="I32" s="2"/>
      <c r="J32" s="2"/>
    </row>
    <row r="33" spans="1:10" ht="15" x14ac:dyDescent="0.25">
      <c r="A33" s="2"/>
      <c r="B33" s="115" t="s">
        <v>50</v>
      </c>
      <c r="C33" s="115"/>
      <c r="D33" s="115"/>
      <c r="E33" s="43">
        <f>+J23</f>
        <v>54.462732786885262</v>
      </c>
      <c r="F33" s="2"/>
      <c r="G33" s="2"/>
      <c r="H33" s="2"/>
      <c r="I33" s="2"/>
      <c r="J33" s="2"/>
    </row>
    <row r="34" spans="1:10" ht="15" x14ac:dyDescent="0.25">
      <c r="A34" s="2"/>
      <c r="B34" s="115" t="s">
        <v>51</v>
      </c>
      <c r="C34" s="115"/>
      <c r="D34" s="115"/>
      <c r="E34" s="46">
        <f>+E29</f>
        <v>30</v>
      </c>
      <c r="F34" s="2"/>
      <c r="G34" s="2"/>
      <c r="H34" s="2"/>
      <c r="I34" s="2"/>
      <c r="J34" s="2"/>
    </row>
    <row r="35" spans="1:10" ht="15" x14ac:dyDescent="0.25">
      <c r="A35" s="2"/>
      <c r="B35" s="115" t="s">
        <v>123</v>
      </c>
      <c r="C35" s="115"/>
      <c r="D35" s="115"/>
      <c r="E35" s="74">
        <f>SUM(E32:E34)</f>
        <v>118.81939945355192</v>
      </c>
      <c r="F35" s="2"/>
      <c r="G35" s="42"/>
      <c r="H35" s="2"/>
      <c r="I35" s="2"/>
      <c r="J35" s="2"/>
    </row>
  </sheetData>
  <mergeCells count="7">
    <mergeCell ref="B35:D35"/>
    <mergeCell ref="A4:E4"/>
    <mergeCell ref="A7:D7"/>
    <mergeCell ref="A8:D8"/>
    <mergeCell ref="B32:D32"/>
    <mergeCell ref="B33:D33"/>
    <mergeCell ref="B34:D34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FC01-C34E-43AD-9FE3-5B660E0AA67F}">
  <dimension ref="A2:G24"/>
  <sheetViews>
    <sheetView topLeftCell="A3" zoomScale="80" zoomScaleNormal="80" workbookViewId="0">
      <selection activeCell="A11" sqref="A11"/>
    </sheetView>
  </sheetViews>
  <sheetFormatPr baseColWidth="10" defaultRowHeight="12.75" x14ac:dyDescent="0.2"/>
  <cols>
    <col min="1" max="1" width="66.140625" customWidth="1"/>
    <col min="2" max="3" width="14.28515625" customWidth="1"/>
    <col min="4" max="4" width="18.28515625" customWidth="1"/>
    <col min="5" max="5" width="16.7109375" customWidth="1"/>
    <col min="6" max="6" width="20.5703125" customWidth="1"/>
    <col min="7" max="7" width="15.85546875" customWidth="1"/>
  </cols>
  <sheetData>
    <row r="2" spans="1:7" ht="14.25" x14ac:dyDescent="0.2">
      <c r="A2" s="2"/>
      <c r="B2" s="2"/>
      <c r="C2" s="2"/>
      <c r="D2" s="2"/>
      <c r="E2" s="2"/>
      <c r="F2" s="2"/>
      <c r="G2" s="2"/>
    </row>
    <row r="3" spans="1:7" ht="15" x14ac:dyDescent="0.25">
      <c r="A3" s="110" t="s">
        <v>0</v>
      </c>
      <c r="B3" s="110"/>
      <c r="C3" s="110"/>
      <c r="D3" s="110"/>
      <c r="E3" s="110"/>
      <c r="F3" s="77"/>
      <c r="G3" s="2"/>
    </row>
    <row r="4" spans="1:7" ht="15" x14ac:dyDescent="0.25">
      <c r="A4" s="77"/>
      <c r="B4" s="76"/>
      <c r="C4" s="76"/>
      <c r="D4" s="76"/>
      <c r="E4" s="76"/>
      <c r="F4" s="76"/>
      <c r="G4" s="2"/>
    </row>
    <row r="5" spans="1:7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  <c r="G5" s="2"/>
    </row>
    <row r="6" spans="1:7" ht="28.5" x14ac:dyDescent="0.2">
      <c r="A6" s="111" t="s">
        <v>179</v>
      </c>
      <c r="B6" s="111"/>
      <c r="C6" s="111"/>
      <c r="D6" s="111"/>
      <c r="E6" s="59" t="s">
        <v>116</v>
      </c>
      <c r="F6" s="79"/>
      <c r="G6" s="2"/>
    </row>
    <row r="7" spans="1:7" ht="14.25" x14ac:dyDescent="0.2">
      <c r="A7" s="112" t="s">
        <v>89</v>
      </c>
      <c r="B7" s="113"/>
      <c r="C7" s="113"/>
      <c r="D7" s="114"/>
      <c r="E7" s="60">
        <v>15</v>
      </c>
      <c r="F7" s="80"/>
      <c r="G7" s="2"/>
    </row>
    <row r="8" spans="1:7" ht="15" x14ac:dyDescent="0.25">
      <c r="A8" s="77"/>
      <c r="B8" s="76"/>
      <c r="C8" s="76"/>
      <c r="D8" s="76"/>
      <c r="E8" s="76"/>
      <c r="F8" s="76"/>
      <c r="G8" s="2"/>
    </row>
    <row r="9" spans="1:7" ht="30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90</v>
      </c>
      <c r="F9" s="67" t="s">
        <v>81</v>
      </c>
      <c r="G9" s="2"/>
    </row>
    <row r="10" spans="1:7" ht="14.25" x14ac:dyDescent="0.2">
      <c r="A10" s="22" t="s">
        <v>114</v>
      </c>
      <c r="B10" s="23" t="s">
        <v>115</v>
      </c>
      <c r="C10" s="63">
        <v>6720</v>
      </c>
      <c r="D10" s="65">
        <v>3.59</v>
      </c>
      <c r="E10" s="25">
        <f>+D10*C10/12</f>
        <v>2010.3999999999999</v>
      </c>
      <c r="F10" s="25">
        <f>+E10/15</f>
        <v>134.02666666666667</v>
      </c>
      <c r="G10" s="27"/>
    </row>
    <row r="11" spans="1:7" ht="15" x14ac:dyDescent="0.25">
      <c r="A11" s="2"/>
      <c r="B11" s="76"/>
      <c r="C11" s="2"/>
      <c r="D11" s="58" t="s">
        <v>35</v>
      </c>
      <c r="E11" s="68">
        <f>SUM(E10:E10)</f>
        <v>2010.3999999999999</v>
      </c>
      <c r="F11" s="68">
        <f>SUM(F10:F10)</f>
        <v>134.02666666666667</v>
      </c>
      <c r="G11" s="2"/>
    </row>
    <row r="12" spans="1:7" ht="15" x14ac:dyDescent="0.25">
      <c r="A12" s="2"/>
      <c r="B12" s="76"/>
      <c r="C12" s="2"/>
      <c r="D12" s="81"/>
      <c r="E12" s="66"/>
      <c r="F12" s="26"/>
      <c r="G12" s="2"/>
    </row>
    <row r="13" spans="1:7" ht="15" x14ac:dyDescent="0.25">
      <c r="A13" s="81"/>
      <c r="B13" s="77"/>
      <c r="C13" s="81"/>
      <c r="D13" s="81"/>
      <c r="E13" s="34"/>
      <c r="F13" s="26"/>
      <c r="G13" s="2"/>
    </row>
    <row r="14" spans="1:7" ht="14.25" x14ac:dyDescent="0.2">
      <c r="A14" s="2"/>
      <c r="B14" s="76"/>
      <c r="C14" s="2"/>
      <c r="D14" s="2"/>
      <c r="E14" s="2"/>
      <c r="F14" s="2"/>
      <c r="G14" s="2"/>
    </row>
    <row r="15" spans="1:7" ht="15" x14ac:dyDescent="0.25">
      <c r="A15" s="81"/>
      <c r="B15" s="77"/>
      <c r="C15" s="81"/>
      <c r="D15" s="81"/>
      <c r="E15" s="34"/>
      <c r="F15" s="26"/>
      <c r="G15" s="2"/>
    </row>
    <row r="16" spans="1:7" ht="30" x14ac:dyDescent="0.25">
      <c r="A16" s="108" t="s">
        <v>43</v>
      </c>
      <c r="B16" s="108" t="s">
        <v>5</v>
      </c>
      <c r="C16" s="108" t="s">
        <v>6</v>
      </c>
      <c r="D16" s="108" t="s">
        <v>7</v>
      </c>
      <c r="E16" s="89" t="s">
        <v>90</v>
      </c>
      <c r="F16" s="90"/>
      <c r="G16" s="2"/>
    </row>
    <row r="17" spans="1:7" ht="28.5" x14ac:dyDescent="0.2">
      <c r="A17" s="28" t="s">
        <v>117</v>
      </c>
      <c r="B17" s="23" t="s">
        <v>102</v>
      </c>
      <c r="C17" s="24">
        <v>6</v>
      </c>
      <c r="D17" s="91">
        <v>340</v>
      </c>
      <c r="E17" s="92">
        <f>+C17*D17/15</f>
        <v>136</v>
      </c>
      <c r="F17" s="2"/>
      <c r="G17" s="2"/>
    </row>
    <row r="18" spans="1:7" ht="14.25" x14ac:dyDescent="0.2">
      <c r="A18" s="28"/>
      <c r="B18" s="23"/>
      <c r="C18" s="24"/>
      <c r="D18" s="91"/>
      <c r="E18" s="92"/>
      <c r="F18" s="2"/>
      <c r="G18" s="43"/>
    </row>
    <row r="19" spans="1:7" ht="15" x14ac:dyDescent="0.25">
      <c r="A19" s="2"/>
      <c r="B19" s="2"/>
      <c r="C19" s="2"/>
      <c r="D19" s="58" t="s">
        <v>35</v>
      </c>
      <c r="E19" s="93">
        <f>SUM(E17:E18)</f>
        <v>136</v>
      </c>
      <c r="F19" s="2"/>
      <c r="G19" s="2"/>
    </row>
    <row r="20" spans="1:7" ht="14.25" x14ac:dyDescent="0.2">
      <c r="A20" s="2"/>
      <c r="B20" s="2"/>
      <c r="C20" s="2"/>
      <c r="D20" s="2"/>
      <c r="E20" s="2"/>
      <c r="F20" s="2"/>
      <c r="G20" s="2"/>
    </row>
    <row r="21" spans="1:7" ht="14.25" x14ac:dyDescent="0.2">
      <c r="A21" s="2"/>
      <c r="B21" s="2"/>
      <c r="C21" s="2"/>
      <c r="D21" s="2"/>
      <c r="E21" s="2"/>
      <c r="F21" s="2"/>
      <c r="G21" s="2"/>
    </row>
    <row r="22" spans="1:7" ht="15" x14ac:dyDescent="0.25">
      <c r="A22" s="2"/>
      <c r="B22" s="115" t="s">
        <v>49</v>
      </c>
      <c r="C22" s="115"/>
      <c r="D22" s="115"/>
      <c r="E22" s="42">
        <f>+F11</f>
        <v>134.02666666666667</v>
      </c>
      <c r="F22" s="2"/>
      <c r="G22" s="2"/>
    </row>
    <row r="23" spans="1:7" ht="15" x14ac:dyDescent="0.25">
      <c r="A23" s="2"/>
      <c r="B23" s="115" t="s">
        <v>51</v>
      </c>
      <c r="C23" s="115"/>
      <c r="D23" s="115"/>
      <c r="E23" s="46">
        <f>+E19</f>
        <v>136</v>
      </c>
      <c r="F23" s="2"/>
      <c r="G23" s="2"/>
    </row>
    <row r="24" spans="1:7" ht="15" x14ac:dyDescent="0.25">
      <c r="A24" s="2"/>
      <c r="B24" s="115" t="s">
        <v>118</v>
      </c>
      <c r="C24" s="115"/>
      <c r="D24" s="115"/>
      <c r="E24" s="74">
        <f>SUM(E22:E23)</f>
        <v>270.02666666666664</v>
      </c>
      <c r="F24" s="2"/>
      <c r="G24" s="42"/>
    </row>
  </sheetData>
  <mergeCells count="6">
    <mergeCell ref="A3:E3"/>
    <mergeCell ref="A6:D6"/>
    <mergeCell ref="A7:D7"/>
    <mergeCell ref="B22:D22"/>
    <mergeCell ref="B23:D23"/>
    <mergeCell ref="B24:D24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">
    <pageSetUpPr fitToPage="1"/>
  </sheetPr>
  <dimension ref="A3:N80"/>
  <sheetViews>
    <sheetView zoomScaleNormal="100" workbookViewId="0">
      <selection activeCell="D18" sqref="D18"/>
    </sheetView>
  </sheetViews>
  <sheetFormatPr baseColWidth="10" defaultColWidth="11.42578125" defaultRowHeight="14.25" x14ac:dyDescent="0.2"/>
  <cols>
    <col min="1" max="1" width="66.140625" style="2" customWidth="1"/>
    <col min="2" max="3" width="14.28515625" style="2" customWidth="1"/>
    <col min="4" max="4" width="16.85546875" style="2" customWidth="1"/>
    <col min="5" max="5" width="16.140625" style="2" customWidth="1"/>
    <col min="6" max="10" width="14.28515625" style="2" customWidth="1"/>
    <col min="11" max="16384" width="11.42578125" style="2"/>
  </cols>
  <sheetData>
    <row r="3" spans="1:7" ht="15" x14ac:dyDescent="0.25">
      <c r="A3" s="119" t="s">
        <v>0</v>
      </c>
      <c r="B3" s="119"/>
      <c r="C3" s="119"/>
      <c r="D3" s="119"/>
      <c r="E3" s="119"/>
      <c r="F3" s="1"/>
    </row>
    <row r="4" spans="1:7" ht="15" x14ac:dyDescent="0.25">
      <c r="A4" s="3"/>
      <c r="B4" s="4"/>
      <c r="C4" s="4"/>
      <c r="D4" s="4"/>
      <c r="E4" s="4"/>
      <c r="F4" s="4"/>
    </row>
    <row r="5" spans="1:7" ht="15" x14ac:dyDescent="0.25">
      <c r="A5" s="5" t="s">
        <v>1</v>
      </c>
      <c r="B5" s="6" t="s">
        <v>2</v>
      </c>
      <c r="C5" s="7">
        <f>+'[1]1'!C7</f>
        <v>1</v>
      </c>
      <c r="D5" s="8"/>
      <c r="E5" s="9" t="s">
        <v>3</v>
      </c>
      <c r="F5" s="10"/>
    </row>
    <row r="6" spans="1:7" x14ac:dyDescent="0.2">
      <c r="A6" s="120" t="s">
        <v>69</v>
      </c>
      <c r="B6" s="121"/>
      <c r="C6" s="121"/>
      <c r="D6" s="122"/>
      <c r="E6" s="11" t="s">
        <v>71</v>
      </c>
      <c r="F6" s="12"/>
    </row>
    <row r="7" spans="1:7" x14ac:dyDescent="0.2">
      <c r="A7" s="13" t="s">
        <v>70</v>
      </c>
      <c r="B7" s="14"/>
      <c r="C7" s="15"/>
      <c r="D7" s="16"/>
      <c r="E7" s="17">
        <v>180</v>
      </c>
      <c r="F7" s="18"/>
    </row>
    <row r="8" spans="1:7" ht="15" x14ac:dyDescent="0.25">
      <c r="A8" s="3"/>
      <c r="B8" s="4"/>
      <c r="C8" s="4"/>
      <c r="D8" s="4"/>
      <c r="E8" s="4"/>
      <c r="F8" s="4"/>
    </row>
    <row r="9" spans="1:7" ht="45" x14ac:dyDescent="0.2">
      <c r="A9" s="19" t="s">
        <v>4</v>
      </c>
      <c r="B9" s="19" t="s">
        <v>5</v>
      </c>
      <c r="C9" s="19" t="s">
        <v>6</v>
      </c>
      <c r="D9" s="19" t="s">
        <v>7</v>
      </c>
      <c r="E9" s="20" t="s">
        <v>8</v>
      </c>
      <c r="F9" s="21" t="s">
        <v>9</v>
      </c>
    </row>
    <row r="10" spans="1:7" x14ac:dyDescent="0.2">
      <c r="A10" s="22" t="s">
        <v>10</v>
      </c>
      <c r="B10" s="23" t="s">
        <v>11</v>
      </c>
      <c r="C10" s="24">
        <v>5</v>
      </c>
      <c r="D10" s="25">
        <v>7.5</v>
      </c>
      <c r="E10" s="25">
        <f>+ROUND(C10*D10,2)</f>
        <v>37.5</v>
      </c>
      <c r="F10" s="26">
        <f>+E10/$E$7</f>
        <v>0.20833333333333334</v>
      </c>
      <c r="G10" s="27"/>
    </row>
    <row r="11" spans="1:7" x14ac:dyDescent="0.2">
      <c r="A11" s="22" t="s">
        <v>12</v>
      </c>
      <c r="B11" s="23" t="s">
        <v>11</v>
      </c>
      <c r="C11" s="24">
        <v>1</v>
      </c>
      <c r="D11" s="25">
        <v>18.5</v>
      </c>
      <c r="E11" s="25">
        <f t="shared" ref="E11:E25" si="0">+ROUND(C11*D11,2)</f>
        <v>18.5</v>
      </c>
      <c r="F11" s="26">
        <f t="shared" ref="F11:F28" si="1">+E11/$E$7</f>
        <v>0.10277777777777777</v>
      </c>
      <c r="G11" s="27"/>
    </row>
    <row r="12" spans="1:7" x14ac:dyDescent="0.2">
      <c r="A12" s="22" t="s">
        <v>13</v>
      </c>
      <c r="B12" s="23" t="s">
        <v>14</v>
      </c>
      <c r="C12" s="24">
        <v>12</v>
      </c>
      <c r="D12" s="25">
        <v>9</v>
      </c>
      <c r="E12" s="25">
        <f t="shared" si="0"/>
        <v>108</v>
      </c>
      <c r="F12" s="26">
        <f t="shared" si="1"/>
        <v>0.6</v>
      </c>
      <c r="G12" s="27"/>
    </row>
    <row r="13" spans="1:7" x14ac:dyDescent="0.2">
      <c r="A13" s="22" t="s">
        <v>15</v>
      </c>
      <c r="B13" s="23" t="s">
        <v>11</v>
      </c>
      <c r="C13" s="24">
        <v>0.5</v>
      </c>
      <c r="D13" s="25">
        <v>12.1</v>
      </c>
      <c r="E13" s="25">
        <f t="shared" si="0"/>
        <v>6.05</v>
      </c>
      <c r="F13" s="26">
        <f t="shared" si="1"/>
        <v>3.3611111111111112E-2</v>
      </c>
      <c r="G13" s="27"/>
    </row>
    <row r="14" spans="1:7" x14ac:dyDescent="0.2">
      <c r="A14" s="22" t="s">
        <v>16</v>
      </c>
      <c r="B14" s="23" t="s">
        <v>14</v>
      </c>
      <c r="C14" s="24">
        <v>12</v>
      </c>
      <c r="D14" s="25">
        <v>10.5</v>
      </c>
      <c r="E14" s="25">
        <f t="shared" si="0"/>
        <v>126</v>
      </c>
      <c r="F14" s="26">
        <f t="shared" si="1"/>
        <v>0.7</v>
      </c>
      <c r="G14" s="27"/>
    </row>
    <row r="15" spans="1:7" x14ac:dyDescent="0.2">
      <c r="A15" s="22" t="s">
        <v>17</v>
      </c>
      <c r="B15" s="23" t="s">
        <v>18</v>
      </c>
      <c r="C15" s="24">
        <v>1</v>
      </c>
      <c r="D15" s="25">
        <v>6.2</v>
      </c>
      <c r="E15" s="25">
        <f t="shared" si="0"/>
        <v>6.2</v>
      </c>
      <c r="F15" s="26">
        <f t="shared" si="1"/>
        <v>3.4444444444444444E-2</v>
      </c>
      <c r="G15" s="27"/>
    </row>
    <row r="16" spans="1:7" x14ac:dyDescent="0.2">
      <c r="A16" s="22" t="s">
        <v>19</v>
      </c>
      <c r="B16" s="23" t="s">
        <v>18</v>
      </c>
      <c r="C16" s="24">
        <v>1</v>
      </c>
      <c r="D16" s="25">
        <v>12.5</v>
      </c>
      <c r="E16" s="25">
        <f t="shared" si="0"/>
        <v>12.5</v>
      </c>
      <c r="F16" s="26">
        <f t="shared" si="1"/>
        <v>6.9444444444444448E-2</v>
      </c>
      <c r="G16" s="27"/>
    </row>
    <row r="17" spans="1:10" x14ac:dyDescent="0.2">
      <c r="A17" s="22" t="s">
        <v>20</v>
      </c>
      <c r="B17" s="23" t="s">
        <v>21</v>
      </c>
      <c r="C17" s="24">
        <v>2</v>
      </c>
      <c r="D17" s="25">
        <v>22.5</v>
      </c>
      <c r="E17" s="25">
        <f t="shared" si="0"/>
        <v>45</v>
      </c>
      <c r="F17" s="26">
        <f t="shared" si="1"/>
        <v>0.25</v>
      </c>
      <c r="G17" s="27"/>
    </row>
    <row r="18" spans="1:10" x14ac:dyDescent="0.2">
      <c r="A18" s="22" t="s">
        <v>22</v>
      </c>
      <c r="B18" s="23" t="s">
        <v>18</v>
      </c>
      <c r="C18" s="24">
        <v>0.02</v>
      </c>
      <c r="D18" s="25">
        <v>18</v>
      </c>
      <c r="E18" s="25">
        <f t="shared" si="0"/>
        <v>0.36</v>
      </c>
      <c r="F18" s="26">
        <f t="shared" si="1"/>
        <v>2E-3</v>
      </c>
      <c r="G18" s="27"/>
    </row>
    <row r="19" spans="1:10" x14ac:dyDescent="0.2">
      <c r="A19" s="22" t="s">
        <v>23</v>
      </c>
      <c r="B19" s="23" t="s">
        <v>18</v>
      </c>
      <c r="C19" s="24">
        <v>1</v>
      </c>
      <c r="D19" s="25">
        <v>13.333</v>
      </c>
      <c r="E19" s="25">
        <f t="shared" si="0"/>
        <v>13.33</v>
      </c>
      <c r="F19" s="26">
        <f t="shared" si="1"/>
        <v>7.4055555555555555E-2</v>
      </c>
      <c r="G19" s="27"/>
    </row>
    <row r="20" spans="1:10" x14ac:dyDescent="0.2">
      <c r="A20" s="22" t="s">
        <v>24</v>
      </c>
      <c r="B20" s="23" t="s">
        <v>18</v>
      </c>
      <c r="C20" s="24">
        <v>1</v>
      </c>
      <c r="D20" s="25">
        <v>5.9279999999999999</v>
      </c>
      <c r="E20" s="25">
        <f t="shared" si="0"/>
        <v>5.93</v>
      </c>
      <c r="F20" s="26">
        <f t="shared" si="1"/>
        <v>3.2944444444444443E-2</v>
      </c>
      <c r="G20" s="27"/>
    </row>
    <row r="21" spans="1:10" x14ac:dyDescent="0.2">
      <c r="A21" s="22" t="s">
        <v>25</v>
      </c>
      <c r="B21" s="23" t="s">
        <v>11</v>
      </c>
      <c r="C21" s="24">
        <v>1</v>
      </c>
      <c r="D21" s="25">
        <v>12.5</v>
      </c>
      <c r="E21" s="25">
        <f t="shared" si="0"/>
        <v>12.5</v>
      </c>
      <c r="F21" s="26">
        <f t="shared" si="1"/>
        <v>6.9444444444444448E-2</v>
      </c>
      <c r="G21" s="27"/>
    </row>
    <row r="22" spans="1:10" x14ac:dyDescent="0.2">
      <c r="A22" s="22" t="s">
        <v>26</v>
      </c>
      <c r="B22" s="23" t="s">
        <v>21</v>
      </c>
      <c r="C22" s="24">
        <v>0.03</v>
      </c>
      <c r="D22" s="25">
        <v>23.5</v>
      </c>
      <c r="E22" s="25">
        <f t="shared" si="0"/>
        <v>0.71</v>
      </c>
      <c r="F22" s="26">
        <f t="shared" si="1"/>
        <v>3.944444444444444E-3</v>
      </c>
      <c r="G22" s="27"/>
    </row>
    <row r="23" spans="1:10" x14ac:dyDescent="0.2">
      <c r="A23" s="22" t="s">
        <v>27</v>
      </c>
      <c r="B23" s="23" t="s">
        <v>18</v>
      </c>
      <c r="C23" s="24">
        <v>0.03</v>
      </c>
      <c r="D23" s="25">
        <v>52</v>
      </c>
      <c r="E23" s="25">
        <f t="shared" si="0"/>
        <v>1.56</v>
      </c>
      <c r="F23" s="26">
        <f t="shared" si="1"/>
        <v>8.6666666666666663E-3</v>
      </c>
      <c r="G23" s="27"/>
    </row>
    <row r="24" spans="1:10" x14ac:dyDescent="0.2">
      <c r="A24" s="22" t="s">
        <v>28</v>
      </c>
      <c r="B24" s="23" t="s">
        <v>11</v>
      </c>
      <c r="C24" s="24">
        <v>0.5</v>
      </c>
      <c r="D24" s="25">
        <v>15.166</v>
      </c>
      <c r="E24" s="25">
        <f t="shared" si="0"/>
        <v>7.58</v>
      </c>
      <c r="F24" s="26">
        <f t="shared" si="1"/>
        <v>4.2111111111111113E-2</v>
      </c>
      <c r="G24" s="27"/>
    </row>
    <row r="25" spans="1:10" x14ac:dyDescent="0.2">
      <c r="A25" s="22" t="s">
        <v>29</v>
      </c>
      <c r="B25" s="23" t="s">
        <v>18</v>
      </c>
      <c r="C25" s="24">
        <v>0.3</v>
      </c>
      <c r="D25" s="25">
        <v>34</v>
      </c>
      <c r="E25" s="25">
        <f t="shared" si="0"/>
        <v>10.199999999999999</v>
      </c>
      <c r="F25" s="26">
        <f t="shared" si="1"/>
        <v>5.6666666666666664E-2</v>
      </c>
      <c r="G25" s="27"/>
    </row>
    <row r="26" spans="1:10" x14ac:dyDescent="0.2">
      <c r="A26" s="28" t="s">
        <v>30</v>
      </c>
      <c r="B26" s="23" t="s">
        <v>31</v>
      </c>
      <c r="C26" s="24">
        <v>0.03</v>
      </c>
      <c r="D26" s="25">
        <v>184.26</v>
      </c>
      <c r="E26" s="25">
        <f>+ROUND(C26*D26,2)</f>
        <v>5.53</v>
      </c>
      <c r="F26" s="26">
        <f t="shared" si="1"/>
        <v>3.0722222222222224E-2</v>
      </c>
      <c r="G26" s="27"/>
    </row>
    <row r="27" spans="1:10" x14ac:dyDescent="0.2">
      <c r="A27" s="28" t="s">
        <v>32</v>
      </c>
      <c r="B27" s="23" t="s">
        <v>33</v>
      </c>
      <c r="C27" s="24">
        <v>0.3</v>
      </c>
      <c r="D27" s="25">
        <v>99</v>
      </c>
      <c r="E27" s="25">
        <f>+ROUND(C27*D27,2)</f>
        <v>29.7</v>
      </c>
      <c r="F27" s="26">
        <f t="shared" si="1"/>
        <v>0.16500000000000001</v>
      </c>
      <c r="G27" s="27"/>
    </row>
    <row r="28" spans="1:10" x14ac:dyDescent="0.2">
      <c r="A28" s="28" t="s">
        <v>34</v>
      </c>
      <c r="B28" s="23" t="s">
        <v>33</v>
      </c>
      <c r="C28" s="24">
        <v>0.3</v>
      </c>
      <c r="D28" s="25">
        <v>20</v>
      </c>
      <c r="E28" s="25">
        <f>+ROUND(C28*D28,2)</f>
        <v>6</v>
      </c>
      <c r="F28" s="26">
        <f t="shared" si="1"/>
        <v>3.3333333333333333E-2</v>
      </c>
      <c r="G28" s="27"/>
    </row>
    <row r="29" spans="1:10" ht="15" x14ac:dyDescent="0.25">
      <c r="B29" s="29"/>
      <c r="D29" s="30" t="s">
        <v>35</v>
      </c>
      <c r="E29" s="31">
        <f>SUM(E10:E28)</f>
        <v>453.14999999999992</v>
      </c>
      <c r="F29" s="32">
        <f>SUM(F10:F28)</f>
        <v>2.5175000000000005</v>
      </c>
    </row>
    <row r="30" spans="1:10" ht="15" x14ac:dyDescent="0.25">
      <c r="B30" s="29"/>
      <c r="D30" s="33"/>
      <c r="E30" s="34"/>
      <c r="F30" s="26"/>
    </row>
    <row r="31" spans="1:10" ht="15" x14ac:dyDescent="0.25">
      <c r="A31" s="33"/>
      <c r="B31" s="3"/>
      <c r="C31" s="33"/>
      <c r="D31" s="33"/>
      <c r="E31" s="34"/>
      <c r="F31" s="26"/>
    </row>
    <row r="32" spans="1:10" ht="62.25" customHeight="1" x14ac:dyDescent="0.2">
      <c r="A32" s="19" t="s">
        <v>36</v>
      </c>
      <c r="B32" s="19" t="s">
        <v>5</v>
      </c>
      <c r="C32" s="19" t="s">
        <v>6</v>
      </c>
      <c r="D32" s="19" t="s">
        <v>37</v>
      </c>
      <c r="E32" s="19" t="s">
        <v>38</v>
      </c>
      <c r="F32" s="35" t="s">
        <v>39</v>
      </c>
      <c r="G32" s="35" t="s">
        <v>40</v>
      </c>
      <c r="H32" s="35" t="s">
        <v>41</v>
      </c>
      <c r="I32" s="35" t="s">
        <v>42</v>
      </c>
      <c r="J32" s="35" t="s">
        <v>78</v>
      </c>
    </row>
    <row r="33" spans="1:14" ht="15.75" customHeight="1" x14ac:dyDescent="0.2">
      <c r="A33" s="28" t="s">
        <v>72</v>
      </c>
      <c r="B33" s="23" t="s">
        <v>77</v>
      </c>
      <c r="C33" s="24">
        <v>8</v>
      </c>
      <c r="D33" s="36">
        <v>4520.0600000000004</v>
      </c>
      <c r="E33" s="24">
        <f t="shared" ref="E33:E37" si="2">+D33/30.4</f>
        <v>148.68618421052633</v>
      </c>
      <c r="F33" s="24">
        <f t="shared" ref="F33:F37" si="3">+E33/8</f>
        <v>18.585773026315792</v>
      </c>
      <c r="G33" s="24">
        <f t="shared" ref="G33:G37" si="4">+F33/60</f>
        <v>0.30976288377192984</v>
      </c>
      <c r="H33" s="24">
        <f>+G33*C33</f>
        <v>2.4781030701754387</v>
      </c>
      <c r="I33" s="37">
        <v>1</v>
      </c>
      <c r="J33" s="24">
        <f t="shared" ref="J33:J37" si="5">+I33*H33</f>
        <v>2.4781030701754387</v>
      </c>
      <c r="L33" s="2">
        <v>60</v>
      </c>
      <c r="M33" s="2">
        <f>+G33*L33</f>
        <v>18.585773026315792</v>
      </c>
      <c r="N33" s="2">
        <f>+M33*8</f>
        <v>148.68618421052633</v>
      </c>
    </row>
    <row r="34" spans="1:14" ht="15.75" customHeight="1" x14ac:dyDescent="0.2">
      <c r="A34" s="28" t="s">
        <v>73</v>
      </c>
      <c r="B34" s="23" t="s">
        <v>77</v>
      </c>
      <c r="C34" s="24">
        <v>8</v>
      </c>
      <c r="D34" s="36">
        <v>4520.0600000000004</v>
      </c>
      <c r="E34" s="24">
        <f t="shared" si="2"/>
        <v>148.68618421052633</v>
      </c>
      <c r="F34" s="24">
        <f t="shared" si="3"/>
        <v>18.585773026315792</v>
      </c>
      <c r="G34" s="24">
        <f t="shared" si="4"/>
        <v>0.30976288377192984</v>
      </c>
      <c r="H34" s="24">
        <f t="shared" ref="H34:H37" si="6">+G34*C34</f>
        <v>2.4781030701754387</v>
      </c>
      <c r="I34" s="37">
        <v>1</v>
      </c>
      <c r="J34" s="24">
        <f t="shared" si="5"/>
        <v>2.4781030701754387</v>
      </c>
    </row>
    <row r="35" spans="1:14" ht="15.75" customHeight="1" x14ac:dyDescent="0.2">
      <c r="A35" s="28" t="s">
        <v>74</v>
      </c>
      <c r="B35" s="23" t="s">
        <v>77</v>
      </c>
      <c r="C35" s="24">
        <v>8</v>
      </c>
      <c r="D35" s="36">
        <v>4520.0600000000004</v>
      </c>
      <c r="E35" s="24">
        <f t="shared" si="2"/>
        <v>148.68618421052633</v>
      </c>
      <c r="F35" s="24">
        <f t="shared" si="3"/>
        <v>18.585773026315792</v>
      </c>
      <c r="G35" s="24">
        <f t="shared" si="4"/>
        <v>0.30976288377192984</v>
      </c>
      <c r="H35" s="24">
        <f t="shared" si="6"/>
        <v>2.4781030701754387</v>
      </c>
      <c r="I35" s="37">
        <v>1</v>
      </c>
      <c r="J35" s="24">
        <f t="shared" si="5"/>
        <v>2.4781030701754387</v>
      </c>
    </row>
    <row r="36" spans="1:14" ht="15.75" customHeight="1" x14ac:dyDescent="0.2">
      <c r="A36" s="28" t="s">
        <v>75</v>
      </c>
      <c r="B36" s="23" t="s">
        <v>77</v>
      </c>
      <c r="C36" s="24">
        <v>8</v>
      </c>
      <c r="D36" s="36">
        <v>4520.0600000000004</v>
      </c>
      <c r="E36" s="24">
        <f t="shared" si="2"/>
        <v>148.68618421052633</v>
      </c>
      <c r="F36" s="24">
        <f t="shared" si="3"/>
        <v>18.585773026315792</v>
      </c>
      <c r="G36" s="24">
        <f t="shared" si="4"/>
        <v>0.30976288377192984</v>
      </c>
      <c r="H36" s="24">
        <f t="shared" si="6"/>
        <v>2.4781030701754387</v>
      </c>
      <c r="I36" s="37">
        <v>1</v>
      </c>
      <c r="J36" s="24">
        <f t="shared" si="5"/>
        <v>2.4781030701754387</v>
      </c>
    </row>
    <row r="37" spans="1:14" ht="15.75" customHeight="1" x14ac:dyDescent="0.2">
      <c r="A37" s="28" t="s">
        <v>76</v>
      </c>
      <c r="B37" s="23" t="s">
        <v>77</v>
      </c>
      <c r="C37" s="24">
        <v>8</v>
      </c>
      <c r="D37" s="36">
        <v>8224.26</v>
      </c>
      <c r="E37" s="24">
        <f t="shared" si="2"/>
        <v>270.53486842105264</v>
      </c>
      <c r="F37" s="24">
        <f t="shared" si="3"/>
        <v>33.816858552631579</v>
      </c>
      <c r="G37" s="24">
        <f t="shared" si="4"/>
        <v>0.56361430921052635</v>
      </c>
      <c r="H37" s="24">
        <f t="shared" si="6"/>
        <v>4.5089144736842108</v>
      </c>
      <c r="I37" s="37">
        <v>1</v>
      </c>
      <c r="J37" s="24">
        <f t="shared" si="5"/>
        <v>4.5089144736842108</v>
      </c>
    </row>
    <row r="38" spans="1:14" ht="15" x14ac:dyDescent="0.25">
      <c r="B38" s="29"/>
      <c r="G38" s="30" t="s">
        <v>35</v>
      </c>
      <c r="H38" s="31"/>
      <c r="I38" s="31"/>
      <c r="J38" s="31">
        <f>SUM(J33:J37)</f>
        <v>14.421326754385966</v>
      </c>
    </row>
    <row r="39" spans="1:14" x14ac:dyDescent="0.2">
      <c r="B39" s="29"/>
    </row>
    <row r="40" spans="1:14" ht="15" x14ac:dyDescent="0.25">
      <c r="A40" s="33"/>
      <c r="B40" s="3"/>
      <c r="C40" s="33"/>
      <c r="D40" s="33"/>
      <c r="E40" s="34"/>
      <c r="F40" s="26"/>
    </row>
    <row r="41" spans="1:14" ht="15" x14ac:dyDescent="0.25">
      <c r="A41" s="38" t="s">
        <v>43</v>
      </c>
      <c r="B41" s="38" t="s">
        <v>5</v>
      </c>
      <c r="C41" s="38" t="s">
        <v>6</v>
      </c>
      <c r="D41" s="38" t="s">
        <v>7</v>
      </c>
      <c r="E41" s="39" t="s">
        <v>44</v>
      </c>
      <c r="F41" s="40"/>
    </row>
    <row r="42" spans="1:14" x14ac:dyDescent="0.2">
      <c r="A42" s="28" t="s">
        <v>45</v>
      </c>
      <c r="B42" s="41" t="s">
        <v>46</v>
      </c>
      <c r="C42" s="24">
        <v>3</v>
      </c>
      <c r="D42" s="42">
        <f>+J38</f>
        <v>14.421326754385966</v>
      </c>
      <c r="E42" s="43">
        <f>+C42*D42/100</f>
        <v>0.43263980263157897</v>
      </c>
    </row>
    <row r="43" spans="1:14" x14ac:dyDescent="0.2">
      <c r="A43" s="28" t="s">
        <v>47</v>
      </c>
      <c r="B43" s="41" t="s">
        <v>48</v>
      </c>
      <c r="C43" s="24">
        <v>2</v>
      </c>
      <c r="D43" s="42">
        <f>+J38</f>
        <v>14.421326754385966</v>
      </c>
      <c r="E43" s="43">
        <f>+C43*D43/100</f>
        <v>0.28842653508771932</v>
      </c>
    </row>
    <row r="44" spans="1:14" ht="15" x14ac:dyDescent="0.25">
      <c r="D44" s="30" t="s">
        <v>35</v>
      </c>
      <c r="E44" s="31">
        <f>SUM(E42:E43)</f>
        <v>0.72106633771929829</v>
      </c>
    </row>
    <row r="47" spans="1:14" ht="15" x14ac:dyDescent="0.25">
      <c r="C47" s="30"/>
      <c r="D47" s="44" t="s">
        <v>49</v>
      </c>
      <c r="E47" s="42">
        <f>+F29</f>
        <v>2.5175000000000005</v>
      </c>
    </row>
    <row r="48" spans="1:14" ht="15" x14ac:dyDescent="0.25">
      <c r="C48" s="30"/>
      <c r="D48" s="44" t="s">
        <v>50</v>
      </c>
      <c r="E48" s="45">
        <f>+J38</f>
        <v>14.421326754385966</v>
      </c>
    </row>
    <row r="49" spans="1:5" ht="15" x14ac:dyDescent="0.25">
      <c r="C49" s="30"/>
      <c r="D49" s="44" t="s">
        <v>51</v>
      </c>
      <c r="E49" s="46">
        <f>+E44</f>
        <v>0.72106633771929829</v>
      </c>
    </row>
    <row r="50" spans="1:5" ht="15.75" customHeight="1" x14ac:dyDescent="0.25">
      <c r="C50" s="30"/>
      <c r="D50" s="44" t="s">
        <v>52</v>
      </c>
      <c r="E50" s="31">
        <f>SUM(E47:E49)</f>
        <v>17.659893092105264</v>
      </c>
    </row>
    <row r="52" spans="1:5" x14ac:dyDescent="0.2">
      <c r="A52" s="2" t="s">
        <v>53</v>
      </c>
    </row>
    <row r="53" spans="1:5" x14ac:dyDescent="0.2">
      <c r="A53" s="47" t="s">
        <v>54</v>
      </c>
    </row>
    <row r="54" spans="1:5" x14ac:dyDescent="0.2">
      <c r="A54" s="47" t="s">
        <v>55</v>
      </c>
    </row>
    <row r="56" spans="1:5" x14ac:dyDescent="0.2">
      <c r="A56" s="47" t="s">
        <v>56</v>
      </c>
    </row>
    <row r="58" spans="1:5" x14ac:dyDescent="0.2">
      <c r="A58" s="47" t="s">
        <v>57</v>
      </c>
    </row>
    <row r="59" spans="1:5" x14ac:dyDescent="0.2">
      <c r="A59" s="47" t="s">
        <v>58</v>
      </c>
    </row>
    <row r="60" spans="1:5" x14ac:dyDescent="0.2">
      <c r="A60" s="47" t="s">
        <v>59</v>
      </c>
    </row>
    <row r="61" spans="1:5" x14ac:dyDescent="0.2">
      <c r="A61" s="47" t="s">
        <v>60</v>
      </c>
    </row>
    <row r="64" spans="1:5" x14ac:dyDescent="0.2">
      <c r="A64" s="2" t="s">
        <v>61</v>
      </c>
    </row>
    <row r="66" spans="1:9" x14ac:dyDescent="0.2">
      <c r="A66" s="48" t="s">
        <v>62</v>
      </c>
    </row>
    <row r="67" spans="1:9" x14ac:dyDescent="0.2">
      <c r="A67" s="48" t="s">
        <v>55</v>
      </c>
    </row>
    <row r="68" spans="1:9" x14ac:dyDescent="0.2">
      <c r="A68" s="49"/>
    </row>
    <row r="69" spans="1:9" x14ac:dyDescent="0.2">
      <c r="A69" s="48" t="s">
        <v>63</v>
      </c>
    </row>
    <row r="70" spans="1:9" x14ac:dyDescent="0.2">
      <c r="A70" s="49"/>
    </row>
    <row r="71" spans="1:9" x14ac:dyDescent="0.2">
      <c r="A71" s="48" t="s">
        <v>57</v>
      </c>
    </row>
    <row r="72" spans="1:9" x14ac:dyDescent="0.2">
      <c r="A72" s="48" t="s">
        <v>64</v>
      </c>
    </row>
    <row r="73" spans="1:9" x14ac:dyDescent="0.2">
      <c r="A73" s="48" t="s">
        <v>65</v>
      </c>
    </row>
    <row r="74" spans="1:9" x14ac:dyDescent="0.2">
      <c r="A74" s="48" t="s">
        <v>66</v>
      </c>
    </row>
    <row r="75" spans="1:9" x14ac:dyDescent="0.2">
      <c r="A75" s="49"/>
    </row>
    <row r="76" spans="1:9" x14ac:dyDescent="0.2">
      <c r="A76" s="2" t="s">
        <v>67</v>
      </c>
    </row>
    <row r="77" spans="1:9" ht="53.45" customHeight="1" x14ac:dyDescent="0.2">
      <c r="A77" s="123" t="s">
        <v>68</v>
      </c>
      <c r="B77" s="123"/>
      <c r="C77" s="123"/>
      <c r="D77" s="123"/>
      <c r="E77" s="123"/>
      <c r="F77" s="123"/>
      <c r="G77" s="123"/>
      <c r="H77" s="123"/>
      <c r="I77" s="123"/>
    </row>
    <row r="78" spans="1:9" x14ac:dyDescent="0.2">
      <c r="A78" s="50"/>
      <c r="B78" s="51"/>
      <c r="C78" s="51"/>
      <c r="D78" s="51"/>
      <c r="E78" s="51"/>
      <c r="F78" s="51"/>
      <c r="G78" s="51"/>
    </row>
    <row r="79" spans="1:9" x14ac:dyDescent="0.2">
      <c r="A79" s="50"/>
      <c r="B79" s="51"/>
      <c r="C79" s="51"/>
      <c r="D79" s="51"/>
      <c r="E79" s="51"/>
      <c r="F79" s="51"/>
      <c r="G79" s="51"/>
    </row>
    <row r="80" spans="1:9" x14ac:dyDescent="0.2">
      <c r="A80" s="51"/>
      <c r="B80" s="51"/>
      <c r="C80" s="51"/>
      <c r="D80" s="51"/>
      <c r="E80" s="51"/>
      <c r="F80" s="51"/>
      <c r="G80" s="51"/>
    </row>
  </sheetData>
  <mergeCells count="3">
    <mergeCell ref="A3:E3"/>
    <mergeCell ref="A6:D6"/>
    <mergeCell ref="A77:I77"/>
  </mergeCells>
  <hyperlinks>
    <hyperlink ref="A79" r:id="rId1" display="https://www.buenastareas.com/inscribirse/?redirectUrl=%2Fensayos%2F3-De-Herramienta-y-Equipo-De%2F3393105.html&amp;from=essay&amp;from=essay" xr:uid="{00000000-0004-0000-0E00-000000000000}"/>
  </hyperlinks>
  <pageMargins left="0.70866141732283472" right="0.70866141732283472" top="0.74803149606299213" bottom="0.74803149606299213" header="0.31496062992125984" footer="0.31496062992125984"/>
  <pageSetup scale="62" fitToHeight="0" orientation="landscape" r:id="rId2"/>
  <headerFooter>
    <oddHeader>&amp;L&amp;G&amp;C&amp;"Arial,Negrita"&amp;12TESORERÍA MUNICIPAL 
DIRECCIÓN DE INGRESOS
TARJETA DE COSTOS POR SERVICIO</oddHeader>
    <oddFooter>&amp;C&amp;"Arial,Negrita"&amp;12PÁGINA  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topLeftCell="A4" zoomScale="80" zoomScaleNormal="80" workbookViewId="0">
      <selection activeCell="A7" sqref="A7:D7"/>
    </sheetView>
  </sheetViews>
  <sheetFormatPr baseColWidth="10" defaultRowHeight="12.75" x14ac:dyDescent="0.2"/>
  <cols>
    <col min="1" max="1" width="50.28515625" customWidth="1"/>
    <col min="2" max="3" width="14.28515625" customWidth="1"/>
    <col min="4" max="4" width="18.28515625" customWidth="1"/>
    <col min="5" max="5" width="16.7109375" customWidth="1"/>
    <col min="6" max="7" width="15.85546875" customWidth="1"/>
    <col min="8" max="8" width="14.28515625" customWidth="1"/>
    <col min="9" max="9" width="13.85546875" customWidth="1"/>
    <col min="10" max="10" width="14.28515625" customWidth="1"/>
  </cols>
  <sheetData>
    <row r="1" spans="1:10" ht="14.25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x14ac:dyDescent="0.25">
      <c r="A3" s="110" t="s">
        <v>0</v>
      </c>
      <c r="B3" s="110"/>
      <c r="C3" s="110"/>
      <c r="D3" s="110"/>
      <c r="E3" s="110"/>
      <c r="F3" s="77"/>
      <c r="G3" s="2"/>
      <c r="H3" s="2"/>
      <c r="I3" s="2"/>
      <c r="J3" s="2"/>
    </row>
    <row r="4" spans="1:10" ht="15" x14ac:dyDescent="0.25">
      <c r="A4" s="77"/>
      <c r="B4" s="76"/>
      <c r="C4" s="76"/>
      <c r="D4" s="76"/>
      <c r="E4" s="76"/>
      <c r="F4" s="76"/>
      <c r="G4" s="2"/>
      <c r="H4" s="2"/>
      <c r="I4" s="2"/>
      <c r="J4" s="2"/>
    </row>
    <row r="5" spans="1:10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  <c r="G5" s="2"/>
      <c r="H5" s="2"/>
      <c r="I5" s="2"/>
      <c r="J5" s="2"/>
    </row>
    <row r="6" spans="1:10" ht="14.25" customHeight="1" x14ac:dyDescent="0.2">
      <c r="A6" s="111" t="s">
        <v>171</v>
      </c>
      <c r="B6" s="111"/>
      <c r="C6" s="111"/>
      <c r="D6" s="111"/>
      <c r="E6" s="59" t="s">
        <v>83</v>
      </c>
      <c r="F6" s="79"/>
      <c r="G6" s="2"/>
      <c r="H6" s="43"/>
      <c r="I6" s="2"/>
      <c r="J6" s="2"/>
    </row>
    <row r="7" spans="1:10" ht="14.25" x14ac:dyDescent="0.2">
      <c r="A7" s="112" t="s">
        <v>82</v>
      </c>
      <c r="B7" s="113"/>
      <c r="C7" s="113"/>
      <c r="D7" s="114"/>
      <c r="E7" s="60">
        <v>6000</v>
      </c>
      <c r="F7" s="80"/>
      <c r="G7" s="2"/>
      <c r="H7" s="2"/>
      <c r="I7" s="2"/>
      <c r="J7" s="2"/>
    </row>
    <row r="8" spans="1:10" ht="15" x14ac:dyDescent="0.25">
      <c r="A8" s="77"/>
      <c r="B8" s="76"/>
      <c r="C8" s="76"/>
      <c r="D8" s="76"/>
      <c r="E8" s="76"/>
      <c r="F8" s="76"/>
      <c r="G8" s="2"/>
      <c r="H8" s="2"/>
      <c r="I8" s="2"/>
      <c r="J8" s="2"/>
    </row>
    <row r="9" spans="1:10" ht="45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86</v>
      </c>
      <c r="F9" s="67" t="s">
        <v>81</v>
      </c>
      <c r="G9" s="2"/>
      <c r="H9" s="2"/>
      <c r="I9" s="2"/>
      <c r="J9" s="2"/>
    </row>
    <row r="10" spans="1:10" ht="14.25" x14ac:dyDescent="0.2">
      <c r="A10" s="22" t="s">
        <v>84</v>
      </c>
      <c r="B10" s="23" t="s">
        <v>85</v>
      </c>
      <c r="C10" s="63">
        <v>145</v>
      </c>
      <c r="D10" s="65">
        <v>0.91</v>
      </c>
      <c r="E10" s="25">
        <v>0.91</v>
      </c>
      <c r="F10" s="25">
        <f>+E10</f>
        <v>0.91</v>
      </c>
      <c r="G10" s="27"/>
      <c r="H10" s="2"/>
      <c r="I10" s="2"/>
      <c r="J10" s="2"/>
    </row>
    <row r="11" spans="1:10" ht="15" x14ac:dyDescent="0.25">
      <c r="A11" s="2"/>
      <c r="B11" s="76"/>
      <c r="C11" s="2"/>
      <c r="D11" s="58" t="s">
        <v>35</v>
      </c>
      <c r="E11" s="68">
        <v>0.91</v>
      </c>
      <c r="F11" s="68">
        <v>0.91</v>
      </c>
      <c r="G11" s="2"/>
      <c r="H11" s="2"/>
      <c r="I11" s="2"/>
      <c r="J11" s="2"/>
    </row>
    <row r="12" spans="1:10" ht="15" x14ac:dyDescent="0.25">
      <c r="A12" s="2"/>
      <c r="B12" s="76"/>
      <c r="C12" s="2"/>
      <c r="D12" s="81"/>
      <c r="E12" s="66"/>
      <c r="F12" s="26"/>
      <c r="G12" s="2"/>
      <c r="H12" s="2"/>
      <c r="I12" s="2"/>
      <c r="J12" s="2"/>
    </row>
    <row r="13" spans="1:10" ht="15" x14ac:dyDescent="0.25">
      <c r="A13" s="81"/>
      <c r="B13" s="77"/>
      <c r="C13" s="81"/>
      <c r="D13" s="81"/>
      <c r="E13" s="34"/>
      <c r="F13" s="26"/>
      <c r="G13" s="2"/>
      <c r="H13" s="2"/>
      <c r="I13" s="2"/>
      <c r="J13" s="2"/>
    </row>
    <row r="14" spans="1:10" ht="45" x14ac:dyDescent="0.2">
      <c r="A14" s="57" t="s">
        <v>36</v>
      </c>
      <c r="B14" s="57" t="s">
        <v>5</v>
      </c>
      <c r="C14" s="57" t="s">
        <v>6</v>
      </c>
      <c r="D14" s="57" t="s">
        <v>37</v>
      </c>
      <c r="E14" s="57" t="s">
        <v>38</v>
      </c>
      <c r="F14" s="75" t="s">
        <v>39</v>
      </c>
      <c r="G14" s="75" t="s">
        <v>40</v>
      </c>
      <c r="H14" s="75" t="s">
        <v>80</v>
      </c>
      <c r="I14" s="75" t="s">
        <v>42</v>
      </c>
      <c r="J14" s="67" t="s">
        <v>81</v>
      </c>
    </row>
    <row r="15" spans="1:10" ht="14.25" x14ac:dyDescent="0.2">
      <c r="A15" s="28" t="s">
        <v>97</v>
      </c>
      <c r="B15" s="23" t="s">
        <v>88</v>
      </c>
      <c r="C15" s="24">
        <v>3</v>
      </c>
      <c r="D15" s="36">
        <v>5906.180800000001</v>
      </c>
      <c r="E15" s="24">
        <f>+D15/30.5</f>
        <v>193.64527213114758</v>
      </c>
      <c r="F15" s="24">
        <f>+E15/8</f>
        <v>24.205659016393447</v>
      </c>
      <c r="G15" s="24">
        <f>+F15/60</f>
        <v>0.40342765027322414</v>
      </c>
      <c r="H15" s="24">
        <f>+G15*C15</f>
        <v>1.2102829508196724</v>
      </c>
      <c r="I15" s="82">
        <v>1</v>
      </c>
      <c r="J15" s="73">
        <f>+H15*I15</f>
        <v>1.2102829508196724</v>
      </c>
    </row>
    <row r="16" spans="1:10" ht="28.5" x14ac:dyDescent="0.2">
      <c r="A16" s="28" t="s">
        <v>96</v>
      </c>
      <c r="B16" s="23" t="s">
        <v>88</v>
      </c>
      <c r="C16" s="24">
        <v>2.5</v>
      </c>
      <c r="D16" s="36">
        <v>11447.175999999999</v>
      </c>
      <c r="E16" s="24">
        <f>+D16/30.5</f>
        <v>375.31724590163935</v>
      </c>
      <c r="F16" s="24">
        <f>+E16/8</f>
        <v>46.914655737704919</v>
      </c>
      <c r="G16" s="24">
        <f>+F16/60</f>
        <v>0.78191092896174863</v>
      </c>
      <c r="H16" s="24">
        <f>+G16*C16</f>
        <v>1.9547773224043716</v>
      </c>
      <c r="I16" s="82">
        <v>1</v>
      </c>
      <c r="J16" s="73">
        <f>+I16*H16</f>
        <v>1.9547773224043716</v>
      </c>
    </row>
    <row r="17" spans="1:10" ht="15" x14ac:dyDescent="0.25">
      <c r="A17" s="2"/>
      <c r="B17" s="76"/>
      <c r="C17" s="2"/>
      <c r="D17" s="2"/>
      <c r="E17" s="2"/>
      <c r="F17" s="2"/>
      <c r="G17" s="69" t="s">
        <v>35</v>
      </c>
      <c r="H17" s="70"/>
      <c r="I17" s="70"/>
      <c r="J17" s="72">
        <f>SUM(J15:J16)</f>
        <v>3.1650602732240438</v>
      </c>
    </row>
    <row r="18" spans="1:10" ht="14.25" x14ac:dyDescent="0.2">
      <c r="A18" s="2"/>
      <c r="B18" s="76"/>
      <c r="C18" s="2"/>
      <c r="D18" s="2"/>
      <c r="E18" s="2"/>
      <c r="F18" s="2"/>
      <c r="G18" s="2"/>
      <c r="H18" s="2"/>
      <c r="I18" s="2"/>
      <c r="J18" s="2"/>
    </row>
    <row r="19" spans="1:10" ht="15" x14ac:dyDescent="0.25">
      <c r="A19" s="81"/>
      <c r="B19" s="77"/>
      <c r="C19" s="81"/>
      <c r="D19" s="81"/>
      <c r="E19" s="34"/>
      <c r="F19" s="26"/>
      <c r="G19" s="2"/>
      <c r="H19" s="2"/>
      <c r="I19" s="2"/>
      <c r="J19" s="2"/>
    </row>
    <row r="20" spans="1:10" ht="14.25" x14ac:dyDescent="0.2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4.2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" x14ac:dyDescent="0.25">
      <c r="A22" s="2"/>
      <c r="B22" s="115" t="s">
        <v>49</v>
      </c>
      <c r="C22" s="115"/>
      <c r="D22" s="115"/>
      <c r="E22" s="42">
        <f>+F11</f>
        <v>0.91</v>
      </c>
      <c r="F22" s="2"/>
      <c r="G22" s="2"/>
      <c r="H22" s="2"/>
      <c r="I22" s="2"/>
      <c r="J22" s="2"/>
    </row>
    <row r="23" spans="1:10" ht="15" x14ac:dyDescent="0.25">
      <c r="A23" s="2"/>
      <c r="B23" s="115" t="s">
        <v>50</v>
      </c>
      <c r="C23" s="115"/>
      <c r="D23" s="115"/>
      <c r="E23" s="43">
        <f>+J17</f>
        <v>3.1650602732240438</v>
      </c>
      <c r="F23" s="2"/>
      <c r="G23" s="2"/>
      <c r="H23" s="2"/>
      <c r="I23" s="2"/>
      <c r="J23" s="2"/>
    </row>
    <row r="24" spans="1:10" ht="15" x14ac:dyDescent="0.25">
      <c r="A24" s="2"/>
      <c r="B24" s="115" t="s">
        <v>87</v>
      </c>
      <c r="C24" s="115"/>
      <c r="D24" s="115"/>
      <c r="E24" s="74">
        <f>SUM(E22:E23)</f>
        <v>4.075060273224044</v>
      </c>
      <c r="F24" s="2"/>
      <c r="G24" s="42"/>
      <c r="H24" s="2"/>
      <c r="I24" s="2"/>
      <c r="J24" s="2"/>
    </row>
  </sheetData>
  <mergeCells count="6">
    <mergeCell ref="B24:D24"/>
    <mergeCell ref="A3:E3"/>
    <mergeCell ref="A6:D6"/>
    <mergeCell ref="A7:D7"/>
    <mergeCell ref="B22:D22"/>
    <mergeCell ref="B23:D23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25"/>
  <sheetViews>
    <sheetView topLeftCell="A4" zoomScale="80" zoomScaleNormal="80" workbookViewId="0">
      <selection activeCell="F12" sqref="F12"/>
    </sheetView>
  </sheetViews>
  <sheetFormatPr baseColWidth="10" defaultRowHeight="12.75" x14ac:dyDescent="0.2"/>
  <cols>
    <col min="1" max="1" width="50.28515625" customWidth="1"/>
    <col min="2" max="3" width="14.28515625" customWidth="1"/>
    <col min="4" max="4" width="18.28515625" customWidth="1"/>
    <col min="5" max="5" width="16.7109375" customWidth="1"/>
    <col min="6" max="7" width="15.85546875" customWidth="1"/>
    <col min="8" max="8" width="14.28515625" customWidth="1"/>
    <col min="9" max="9" width="13.85546875" customWidth="1"/>
    <col min="10" max="10" width="14.28515625" customWidth="1"/>
  </cols>
  <sheetData>
    <row r="2" spans="1:10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x14ac:dyDescent="0.25">
      <c r="A3" s="110" t="s">
        <v>0</v>
      </c>
      <c r="B3" s="110"/>
      <c r="C3" s="110"/>
      <c r="D3" s="110"/>
      <c r="E3" s="110"/>
      <c r="F3" s="77"/>
      <c r="G3" s="2"/>
      <c r="H3" s="2"/>
      <c r="I3" s="2"/>
      <c r="J3" s="2"/>
    </row>
    <row r="4" spans="1:10" ht="15" x14ac:dyDescent="0.25">
      <c r="A4" s="77"/>
      <c r="B4" s="76"/>
      <c r="C4" s="76"/>
      <c r="D4" s="76"/>
      <c r="E4" s="76"/>
      <c r="F4" s="76"/>
      <c r="G4" s="2"/>
      <c r="H4" s="2"/>
      <c r="I4" s="2"/>
      <c r="J4" s="2"/>
    </row>
    <row r="5" spans="1:10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  <c r="G5" s="2"/>
      <c r="H5" s="2"/>
      <c r="I5" s="2"/>
      <c r="J5" s="2"/>
    </row>
    <row r="6" spans="1:10" ht="14.25" x14ac:dyDescent="0.2">
      <c r="A6" s="111" t="s">
        <v>169</v>
      </c>
      <c r="B6" s="111"/>
      <c r="C6" s="111"/>
      <c r="D6" s="111"/>
      <c r="E6" s="59" t="s">
        <v>83</v>
      </c>
      <c r="F6" s="79"/>
      <c r="G6" s="2"/>
      <c r="H6" s="43"/>
      <c r="I6" s="2"/>
      <c r="J6" s="2"/>
    </row>
    <row r="7" spans="1:10" ht="14.25" x14ac:dyDescent="0.2">
      <c r="A7" s="112" t="s">
        <v>82</v>
      </c>
      <c r="B7" s="113"/>
      <c r="C7" s="113"/>
      <c r="D7" s="114"/>
      <c r="E7" s="60">
        <v>500</v>
      </c>
      <c r="F7" s="80"/>
      <c r="G7" s="2"/>
      <c r="H7" s="2"/>
      <c r="I7" s="2"/>
      <c r="J7" s="2"/>
    </row>
    <row r="8" spans="1:10" ht="15" x14ac:dyDescent="0.25">
      <c r="A8" s="77"/>
      <c r="B8" s="76"/>
      <c r="C8" s="76"/>
      <c r="D8" s="76"/>
      <c r="E8" s="76"/>
      <c r="F8" s="76"/>
      <c r="G8" s="2"/>
      <c r="H8" s="2"/>
      <c r="I8" s="2"/>
      <c r="J8" s="2"/>
    </row>
    <row r="9" spans="1:10" ht="45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86</v>
      </c>
      <c r="F9" s="67" t="s">
        <v>81</v>
      </c>
      <c r="G9" s="2"/>
      <c r="H9" s="2"/>
      <c r="I9" s="2"/>
      <c r="J9" s="2"/>
    </row>
    <row r="10" spans="1:10" ht="14.25" x14ac:dyDescent="0.2">
      <c r="A10" s="22" t="s">
        <v>84</v>
      </c>
      <c r="B10" s="23" t="s">
        <v>85</v>
      </c>
      <c r="C10" s="63">
        <v>145</v>
      </c>
      <c r="D10" s="65">
        <v>0.91</v>
      </c>
      <c r="E10" s="25">
        <v>0.91</v>
      </c>
      <c r="F10" s="25">
        <f>+E10</f>
        <v>0.91</v>
      </c>
      <c r="G10" s="27"/>
      <c r="H10" s="2"/>
      <c r="I10" s="2"/>
      <c r="J10" s="2"/>
    </row>
    <row r="11" spans="1:10" ht="14.25" x14ac:dyDescent="0.2">
      <c r="A11" s="96" t="s">
        <v>170</v>
      </c>
      <c r="B11" s="4" t="s">
        <v>102</v>
      </c>
      <c r="C11" s="95">
        <v>3</v>
      </c>
      <c r="D11" s="34">
        <v>3000</v>
      </c>
      <c r="E11" s="25">
        <v>3</v>
      </c>
      <c r="F11" s="25">
        <v>3</v>
      </c>
      <c r="G11" s="27"/>
      <c r="H11" s="2"/>
      <c r="I11" s="2"/>
      <c r="J11" s="2"/>
    </row>
    <row r="12" spans="1:10" ht="15" x14ac:dyDescent="0.25">
      <c r="A12" s="2"/>
      <c r="B12" s="76"/>
      <c r="C12" s="2"/>
      <c r="D12" s="58" t="s">
        <v>35</v>
      </c>
      <c r="E12" s="68">
        <f>SUM(E10:E11)</f>
        <v>3.91</v>
      </c>
      <c r="F12" s="68">
        <f>SUM(F10:F11)</f>
        <v>3.91</v>
      </c>
      <c r="G12" s="2"/>
      <c r="H12" s="2"/>
      <c r="I12" s="2"/>
      <c r="J12" s="2"/>
    </row>
    <row r="13" spans="1:10" ht="15" x14ac:dyDescent="0.25">
      <c r="A13" s="2"/>
      <c r="B13" s="76"/>
      <c r="C13" s="2"/>
      <c r="D13" s="81"/>
      <c r="E13" s="66"/>
      <c r="F13" s="26"/>
      <c r="G13" s="2"/>
      <c r="H13" s="2"/>
      <c r="I13" s="2"/>
      <c r="J13" s="2"/>
    </row>
    <row r="14" spans="1:10" ht="15" x14ac:dyDescent="0.25">
      <c r="A14" s="81"/>
      <c r="B14" s="77"/>
      <c r="C14" s="81"/>
      <c r="D14" s="81"/>
      <c r="E14" s="34"/>
      <c r="F14" s="26"/>
      <c r="G14" s="2"/>
      <c r="H14" s="2"/>
      <c r="I14" s="2"/>
      <c r="J14" s="2"/>
    </row>
    <row r="15" spans="1:10" ht="45" x14ac:dyDescent="0.2">
      <c r="A15" s="57" t="s">
        <v>36</v>
      </c>
      <c r="B15" s="57" t="s">
        <v>5</v>
      </c>
      <c r="C15" s="57" t="s">
        <v>6</v>
      </c>
      <c r="D15" s="57" t="s">
        <v>37</v>
      </c>
      <c r="E15" s="57" t="s">
        <v>38</v>
      </c>
      <c r="F15" s="75" t="s">
        <v>39</v>
      </c>
      <c r="G15" s="75" t="s">
        <v>40</v>
      </c>
      <c r="H15" s="75" t="s">
        <v>80</v>
      </c>
      <c r="I15" s="75" t="s">
        <v>42</v>
      </c>
      <c r="J15" s="67" t="s">
        <v>81</v>
      </c>
    </row>
    <row r="16" spans="1:10" ht="14.25" x14ac:dyDescent="0.2">
      <c r="A16" s="28" t="s">
        <v>97</v>
      </c>
      <c r="B16" s="23" t="s">
        <v>88</v>
      </c>
      <c r="C16" s="24">
        <v>3</v>
      </c>
      <c r="D16" s="36">
        <v>5906.180800000001</v>
      </c>
      <c r="E16" s="24">
        <f>+D16/30.5</f>
        <v>193.64527213114758</v>
      </c>
      <c r="F16" s="24">
        <f>+E16/8</f>
        <v>24.205659016393447</v>
      </c>
      <c r="G16" s="24">
        <f>+F16/60</f>
        <v>0.40342765027322414</v>
      </c>
      <c r="H16" s="24">
        <f>+G16*C16</f>
        <v>1.2102829508196724</v>
      </c>
      <c r="I16" s="82">
        <v>1</v>
      </c>
      <c r="J16" s="73">
        <f>+H16*I16</f>
        <v>1.2102829508196724</v>
      </c>
    </row>
    <row r="17" spans="1:10" ht="28.5" x14ac:dyDescent="0.2">
      <c r="A17" s="28" t="s">
        <v>96</v>
      </c>
      <c r="B17" s="23" t="s">
        <v>88</v>
      </c>
      <c r="C17" s="24">
        <v>2.5</v>
      </c>
      <c r="D17" s="36">
        <v>11447.175999999999</v>
      </c>
      <c r="E17" s="24">
        <f>+D17/30.5</f>
        <v>375.31724590163935</v>
      </c>
      <c r="F17" s="24">
        <f>+E17/8</f>
        <v>46.914655737704919</v>
      </c>
      <c r="G17" s="24">
        <f>+F17/60</f>
        <v>0.78191092896174863</v>
      </c>
      <c r="H17" s="24">
        <f>+G17*C17</f>
        <v>1.9547773224043716</v>
      </c>
      <c r="I17" s="82">
        <v>1</v>
      </c>
      <c r="J17" s="73">
        <f>+I17*H17</f>
        <v>1.9547773224043716</v>
      </c>
    </row>
    <row r="18" spans="1:10" ht="15" x14ac:dyDescent="0.25">
      <c r="A18" s="2"/>
      <c r="B18" s="76"/>
      <c r="C18" s="2"/>
      <c r="D18" s="2"/>
      <c r="E18" s="2"/>
      <c r="F18" s="2"/>
      <c r="G18" s="69" t="s">
        <v>35</v>
      </c>
      <c r="H18" s="70"/>
      <c r="I18" s="70"/>
      <c r="J18" s="72">
        <f>SUM(J16:J17)</f>
        <v>3.1650602732240438</v>
      </c>
    </row>
    <row r="19" spans="1:10" ht="14.25" x14ac:dyDescent="0.2">
      <c r="A19" s="2"/>
      <c r="B19" s="76"/>
      <c r="C19" s="2"/>
      <c r="D19" s="2"/>
      <c r="E19" s="2"/>
      <c r="F19" s="2"/>
      <c r="G19" s="2"/>
      <c r="H19" s="2"/>
      <c r="I19" s="2"/>
      <c r="J19" s="2"/>
    </row>
    <row r="20" spans="1:10" ht="15" x14ac:dyDescent="0.25">
      <c r="A20" s="81"/>
      <c r="B20" s="77"/>
      <c r="C20" s="81"/>
      <c r="D20" s="81"/>
      <c r="E20" s="34"/>
      <c r="F20" s="26"/>
      <c r="G20" s="2"/>
      <c r="H20" s="2"/>
      <c r="I20" s="2"/>
      <c r="J20" s="2"/>
    </row>
    <row r="21" spans="1:10" ht="14.2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4.2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5" x14ac:dyDescent="0.25">
      <c r="A23" s="2"/>
      <c r="B23" s="115" t="s">
        <v>49</v>
      </c>
      <c r="C23" s="115"/>
      <c r="D23" s="115"/>
      <c r="E23" s="42">
        <f>+F12</f>
        <v>3.91</v>
      </c>
      <c r="F23" s="2"/>
      <c r="G23" s="2"/>
      <c r="H23" s="2"/>
      <c r="I23" s="2"/>
      <c r="J23" s="2"/>
    </row>
    <row r="24" spans="1:10" ht="15" x14ac:dyDescent="0.25">
      <c r="A24" s="2"/>
      <c r="B24" s="115" t="s">
        <v>50</v>
      </c>
      <c r="C24" s="115"/>
      <c r="D24" s="115"/>
      <c r="E24" s="43">
        <f>+J18</f>
        <v>3.1650602732240438</v>
      </c>
      <c r="F24" s="2"/>
      <c r="G24" s="2"/>
      <c r="H24" s="2"/>
      <c r="I24" s="2"/>
      <c r="J24" s="2"/>
    </row>
    <row r="25" spans="1:10" ht="15" x14ac:dyDescent="0.25">
      <c r="A25" s="2"/>
      <c r="B25" s="115" t="s">
        <v>87</v>
      </c>
      <c r="C25" s="115"/>
      <c r="D25" s="115"/>
      <c r="E25" s="74">
        <f>SUM(E23:E24)</f>
        <v>7.075060273224044</v>
      </c>
      <c r="F25" s="2"/>
      <c r="G25" s="42"/>
      <c r="H25" s="2"/>
      <c r="I25" s="2"/>
      <c r="J25" s="2"/>
    </row>
  </sheetData>
  <mergeCells count="6">
    <mergeCell ref="B25:D25"/>
    <mergeCell ref="A3:E3"/>
    <mergeCell ref="A6:D6"/>
    <mergeCell ref="A7:D7"/>
    <mergeCell ref="B23:D23"/>
    <mergeCell ref="B24:D2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"/>
  <sheetViews>
    <sheetView topLeftCell="A8" zoomScale="80" zoomScaleNormal="80" workbookViewId="0">
      <selection activeCell="B17" sqref="B17"/>
    </sheetView>
  </sheetViews>
  <sheetFormatPr baseColWidth="10" defaultRowHeight="12.75" x14ac:dyDescent="0.2"/>
  <cols>
    <col min="1" max="1" width="61.85546875" customWidth="1"/>
    <col min="2" max="3" width="14.28515625" customWidth="1"/>
    <col min="4" max="4" width="18.28515625" customWidth="1"/>
    <col min="5" max="5" width="16.7109375" customWidth="1"/>
    <col min="6" max="6" width="16.140625" customWidth="1"/>
    <col min="7" max="7" width="15.85546875" customWidth="1"/>
    <col min="8" max="8" width="14.28515625" customWidth="1"/>
    <col min="9" max="9" width="13.85546875" customWidth="1"/>
    <col min="10" max="10" width="14.28515625" customWidth="1"/>
  </cols>
  <sheetData>
    <row r="1" spans="1:10" ht="14.25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x14ac:dyDescent="0.25">
      <c r="A3" s="110" t="s">
        <v>0</v>
      </c>
      <c r="B3" s="110"/>
      <c r="C3" s="110"/>
      <c r="D3" s="110"/>
      <c r="E3" s="110"/>
      <c r="F3" s="77"/>
      <c r="G3" s="2"/>
      <c r="H3" s="2"/>
      <c r="I3" s="2"/>
      <c r="J3" s="2"/>
    </row>
    <row r="4" spans="1:10" ht="15" x14ac:dyDescent="0.25">
      <c r="A4" s="77"/>
      <c r="B4" s="76"/>
      <c r="C4" s="76"/>
      <c r="D4" s="76"/>
      <c r="E4" s="76"/>
      <c r="F4" s="76"/>
      <c r="G4" s="2"/>
      <c r="H4" s="2"/>
      <c r="I4" s="2"/>
      <c r="J4" s="2"/>
    </row>
    <row r="5" spans="1:10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  <c r="G5" s="2"/>
      <c r="H5" s="2"/>
      <c r="I5" s="2"/>
      <c r="J5" s="2"/>
    </row>
    <row r="6" spans="1:10" ht="14.25" customHeight="1" x14ac:dyDescent="0.2">
      <c r="A6" s="111" t="s">
        <v>99</v>
      </c>
      <c r="B6" s="111"/>
      <c r="C6" s="111"/>
      <c r="D6" s="111"/>
      <c r="E6" s="59" t="s">
        <v>100</v>
      </c>
      <c r="F6" s="79"/>
      <c r="G6" s="2"/>
      <c r="H6" s="43"/>
      <c r="I6" s="2"/>
      <c r="J6" s="2"/>
    </row>
    <row r="7" spans="1:10" ht="14.25" x14ac:dyDescent="0.2">
      <c r="A7" s="112" t="s">
        <v>89</v>
      </c>
      <c r="B7" s="113"/>
      <c r="C7" s="113"/>
      <c r="D7" s="114"/>
      <c r="E7" s="60">
        <v>10</v>
      </c>
      <c r="F7" s="80"/>
      <c r="G7" s="2"/>
      <c r="H7" s="2"/>
      <c r="I7" s="2"/>
      <c r="J7" s="2"/>
    </row>
    <row r="8" spans="1:10" ht="15" x14ac:dyDescent="0.25">
      <c r="A8" s="77"/>
      <c r="B8" s="76"/>
      <c r="C8" s="76"/>
      <c r="D8" s="76"/>
      <c r="E8" s="76"/>
      <c r="F8" s="76"/>
      <c r="G8" s="2"/>
      <c r="H8" s="2"/>
      <c r="I8" s="2"/>
      <c r="J8" s="2"/>
    </row>
    <row r="9" spans="1:10" ht="45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101</v>
      </c>
      <c r="F9" s="67" t="s">
        <v>81</v>
      </c>
      <c r="G9" s="2"/>
      <c r="H9" s="2"/>
      <c r="I9" s="2"/>
      <c r="J9" s="2"/>
    </row>
    <row r="10" spans="1:10" ht="14.25" x14ac:dyDescent="0.2">
      <c r="A10" s="22" t="s">
        <v>98</v>
      </c>
      <c r="B10" s="23" t="s">
        <v>102</v>
      </c>
      <c r="C10" s="63">
        <v>1</v>
      </c>
      <c r="D10" s="65">
        <v>2</v>
      </c>
      <c r="E10" s="25">
        <f>+D10*C10</f>
        <v>2</v>
      </c>
      <c r="F10" s="25">
        <v>2</v>
      </c>
      <c r="G10" s="27"/>
      <c r="H10" s="2"/>
      <c r="I10" s="2"/>
      <c r="J10" s="2"/>
    </row>
    <row r="11" spans="1:10" ht="14.25" x14ac:dyDescent="0.2">
      <c r="A11" s="22" t="s">
        <v>103</v>
      </c>
      <c r="B11" s="23" t="s">
        <v>102</v>
      </c>
      <c r="C11" s="63">
        <v>1</v>
      </c>
      <c r="D11" s="65">
        <v>15</v>
      </c>
      <c r="E11" s="25">
        <f t="shared" ref="E11:E13" si="0">+D11*C11</f>
        <v>15</v>
      </c>
      <c r="F11" s="25">
        <v>15</v>
      </c>
      <c r="G11" s="27"/>
      <c r="H11" s="2"/>
      <c r="I11" s="2"/>
      <c r="J11" s="2"/>
    </row>
    <row r="12" spans="1:10" ht="14.25" x14ac:dyDescent="0.2">
      <c r="A12" s="22" t="s">
        <v>104</v>
      </c>
      <c r="B12" s="23" t="s">
        <v>102</v>
      </c>
      <c r="C12" s="63">
        <v>3</v>
      </c>
      <c r="D12" s="65">
        <v>23</v>
      </c>
      <c r="E12" s="25">
        <f t="shared" si="0"/>
        <v>69</v>
      </c>
      <c r="F12" s="25">
        <v>69</v>
      </c>
      <c r="G12" s="27"/>
      <c r="H12" s="2"/>
      <c r="I12" s="2"/>
      <c r="J12" s="2"/>
    </row>
    <row r="13" spans="1:10" ht="14.25" x14ac:dyDescent="0.2">
      <c r="A13" s="22" t="s">
        <v>105</v>
      </c>
      <c r="B13" s="23" t="s">
        <v>102</v>
      </c>
      <c r="C13" s="63">
        <v>10</v>
      </c>
      <c r="D13" s="65">
        <v>2</v>
      </c>
      <c r="E13" s="25">
        <f t="shared" si="0"/>
        <v>20</v>
      </c>
      <c r="F13" s="84">
        <v>20</v>
      </c>
      <c r="G13" s="27"/>
      <c r="H13" s="2"/>
      <c r="I13" s="2"/>
      <c r="J13" s="2"/>
    </row>
    <row r="14" spans="1:10" ht="15" x14ac:dyDescent="0.25">
      <c r="A14" s="2"/>
      <c r="B14" s="76"/>
      <c r="C14" s="2"/>
      <c r="D14" s="58" t="s">
        <v>35</v>
      </c>
      <c r="E14" s="68">
        <f>SUM(E10:E13)</f>
        <v>106</v>
      </c>
      <c r="F14" s="68">
        <f>SUM(F10:F13)</f>
        <v>106</v>
      </c>
      <c r="G14" s="2"/>
      <c r="H14" s="2"/>
      <c r="I14" s="2"/>
      <c r="J14" s="2"/>
    </row>
    <row r="15" spans="1:10" ht="15" x14ac:dyDescent="0.25">
      <c r="A15" s="2"/>
      <c r="B15" s="76"/>
      <c r="C15" s="2"/>
      <c r="D15" s="81"/>
      <c r="E15" s="66"/>
      <c r="F15" s="26"/>
      <c r="G15" s="2"/>
      <c r="H15" s="2"/>
      <c r="I15" s="2"/>
      <c r="J15" s="2"/>
    </row>
    <row r="16" spans="1:10" ht="15" x14ac:dyDescent="0.25">
      <c r="A16" s="81"/>
      <c r="B16" s="77"/>
      <c r="C16" s="81"/>
      <c r="D16" s="81"/>
      <c r="E16" s="34"/>
      <c r="F16" s="26"/>
      <c r="G16" s="2"/>
      <c r="H16" s="2"/>
      <c r="I16" s="2"/>
      <c r="J16" s="2"/>
    </row>
    <row r="17" spans="1:10" ht="45" x14ac:dyDescent="0.2">
      <c r="A17" s="57" t="s">
        <v>36</v>
      </c>
      <c r="B17" s="57" t="s">
        <v>5</v>
      </c>
      <c r="C17" s="57" t="s">
        <v>6</v>
      </c>
      <c r="D17" s="57" t="s">
        <v>37</v>
      </c>
      <c r="E17" s="57" t="s">
        <v>38</v>
      </c>
      <c r="F17" s="75" t="s">
        <v>39</v>
      </c>
      <c r="G17" s="75" t="s">
        <v>40</v>
      </c>
      <c r="H17" s="75" t="s">
        <v>80</v>
      </c>
      <c r="I17" s="75" t="s">
        <v>42</v>
      </c>
      <c r="J17" s="67" t="s">
        <v>81</v>
      </c>
    </row>
    <row r="18" spans="1:10" ht="14.25" x14ac:dyDescent="0.2">
      <c r="A18" s="28" t="s">
        <v>106</v>
      </c>
      <c r="B18" s="23" t="s">
        <v>88</v>
      </c>
      <c r="C18" s="24">
        <v>60</v>
      </c>
      <c r="D18" s="36">
        <v>11447.175999999999</v>
      </c>
      <c r="E18" s="24">
        <f>+D18/30.5</f>
        <v>375.31724590163935</v>
      </c>
      <c r="F18" s="24">
        <f>+E18/8</f>
        <v>46.914655737704919</v>
      </c>
      <c r="G18" s="24">
        <f>+F18/60</f>
        <v>0.78191092896174863</v>
      </c>
      <c r="H18" s="24">
        <f>+G18*C18</f>
        <v>46.914655737704919</v>
      </c>
      <c r="I18" s="82">
        <v>1</v>
      </c>
      <c r="J18" s="73">
        <f>+H18*I18</f>
        <v>46.914655737704919</v>
      </c>
    </row>
    <row r="19" spans="1:10" ht="28.5" x14ac:dyDescent="0.2">
      <c r="A19" s="28" t="s">
        <v>107</v>
      </c>
      <c r="B19" s="23" t="s">
        <v>88</v>
      </c>
      <c r="C19" s="24">
        <v>55</v>
      </c>
      <c r="D19" s="36">
        <f>17350.48*1.08</f>
        <v>18738.518400000001</v>
      </c>
      <c r="E19" s="24">
        <f>+D19/30.5</f>
        <v>614.37765245901642</v>
      </c>
      <c r="F19" s="24">
        <f>+E19/8</f>
        <v>76.797206557377052</v>
      </c>
      <c r="G19" s="24">
        <f>+F19/60</f>
        <v>1.2799534426229509</v>
      </c>
      <c r="H19" s="24">
        <f>+G19*C19</f>
        <v>70.397439344262295</v>
      </c>
      <c r="I19" s="82">
        <v>1</v>
      </c>
      <c r="J19" s="73">
        <f>+H19*I19</f>
        <v>70.397439344262295</v>
      </c>
    </row>
    <row r="20" spans="1:10" ht="14.25" x14ac:dyDescent="0.2">
      <c r="A20" s="28" t="s">
        <v>111</v>
      </c>
      <c r="B20" s="23" t="s">
        <v>88</v>
      </c>
      <c r="C20" s="24">
        <v>60</v>
      </c>
      <c r="D20" s="36">
        <v>5906.180800000001</v>
      </c>
      <c r="E20" s="24">
        <v>137.67704918032786</v>
      </c>
      <c r="F20" s="24">
        <v>17.209631147540982</v>
      </c>
      <c r="G20" s="24">
        <f>+F20/60</f>
        <v>0.28682718579234973</v>
      </c>
      <c r="H20" s="24">
        <f>+G20*C20</f>
        <v>17.209631147540982</v>
      </c>
      <c r="I20" s="82">
        <v>3</v>
      </c>
      <c r="J20" s="73">
        <f>+H20*I20</f>
        <v>51.628893442622946</v>
      </c>
    </row>
    <row r="21" spans="1:10" ht="14.25" x14ac:dyDescent="0.2">
      <c r="A21" s="28" t="s">
        <v>108</v>
      </c>
      <c r="B21" s="23" t="s">
        <v>88</v>
      </c>
      <c r="C21" s="24">
        <v>40</v>
      </c>
      <c r="D21" s="36">
        <v>27995.678046748675</v>
      </c>
      <c r="E21" s="24">
        <f>+D21/30.5</f>
        <v>917.89108349995661</v>
      </c>
      <c r="F21" s="24">
        <f>+E21/8</f>
        <v>114.73638543749458</v>
      </c>
      <c r="G21" s="24">
        <f>+F21/60</f>
        <v>1.9122730906249097</v>
      </c>
      <c r="H21" s="24">
        <f>+G21*C21</f>
        <v>76.490923624996384</v>
      </c>
      <c r="I21" s="82">
        <v>1</v>
      </c>
      <c r="J21" s="73">
        <f>+H21*I21</f>
        <v>76.490923624996384</v>
      </c>
    </row>
    <row r="22" spans="1:10" ht="15" x14ac:dyDescent="0.25">
      <c r="A22" s="2"/>
      <c r="B22" s="76"/>
      <c r="C22" s="2"/>
      <c r="D22" s="2"/>
      <c r="E22" s="2"/>
      <c r="F22" s="2"/>
      <c r="G22" s="69" t="s">
        <v>35</v>
      </c>
      <c r="H22" s="70"/>
      <c r="I22" s="70"/>
      <c r="J22" s="72">
        <f>SUM(J18:J21)</f>
        <v>245.43191214958654</v>
      </c>
    </row>
    <row r="23" spans="1:10" ht="14.25" x14ac:dyDescent="0.2">
      <c r="A23" s="2"/>
      <c r="B23" s="76"/>
      <c r="C23" s="2"/>
      <c r="D23" s="2"/>
      <c r="E23" s="2"/>
      <c r="F23" s="2"/>
      <c r="G23" s="2"/>
      <c r="H23" s="2"/>
      <c r="I23" s="2"/>
      <c r="J23" s="2"/>
    </row>
    <row r="24" spans="1:10" ht="15" x14ac:dyDescent="0.25">
      <c r="A24" s="81"/>
      <c r="B24" s="77"/>
      <c r="C24" s="81"/>
      <c r="D24" s="81"/>
      <c r="E24" s="34"/>
      <c r="F24" s="26"/>
      <c r="G24" s="2"/>
      <c r="H24" s="2"/>
      <c r="I24" s="2"/>
      <c r="J24" s="2"/>
    </row>
    <row r="25" spans="1:10" ht="14.2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4.2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5" x14ac:dyDescent="0.25">
      <c r="A27" s="2"/>
      <c r="B27" s="115" t="s">
        <v>49</v>
      </c>
      <c r="C27" s="115"/>
      <c r="D27" s="115"/>
      <c r="E27" s="42">
        <f>+F14</f>
        <v>106</v>
      </c>
      <c r="F27" s="2"/>
      <c r="G27" s="2"/>
      <c r="H27" s="2"/>
      <c r="I27" s="2"/>
      <c r="J27" s="2"/>
    </row>
    <row r="28" spans="1:10" ht="15" x14ac:dyDescent="0.25">
      <c r="A28" s="2"/>
      <c r="B28" s="115" t="s">
        <v>50</v>
      </c>
      <c r="C28" s="115"/>
      <c r="D28" s="115"/>
      <c r="E28" s="43">
        <f>+J22</f>
        <v>245.43191214958654</v>
      </c>
      <c r="F28" s="2"/>
      <c r="G28" s="2"/>
      <c r="H28" s="2"/>
      <c r="I28" s="2"/>
      <c r="J28" s="2"/>
    </row>
    <row r="29" spans="1:10" ht="15" x14ac:dyDescent="0.25">
      <c r="A29" s="2"/>
      <c r="B29" s="115" t="s">
        <v>109</v>
      </c>
      <c r="C29" s="115"/>
      <c r="D29" s="115"/>
      <c r="E29" s="74">
        <f>SUM(E27:E28)</f>
        <v>351.43191214958654</v>
      </c>
      <c r="F29" s="2" t="s">
        <v>110</v>
      </c>
      <c r="G29" s="42"/>
      <c r="H29" s="2"/>
      <c r="I29" s="2"/>
      <c r="J29" s="2"/>
    </row>
  </sheetData>
  <mergeCells count="6">
    <mergeCell ref="B27:D27"/>
    <mergeCell ref="B28:D28"/>
    <mergeCell ref="B29:D29"/>
    <mergeCell ref="A3:E3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zoomScale="80" zoomScaleNormal="80" workbookViewId="0">
      <selection activeCell="D27" sqref="D27"/>
    </sheetView>
  </sheetViews>
  <sheetFormatPr baseColWidth="10" defaultRowHeight="12.75" x14ac:dyDescent="0.2"/>
  <cols>
    <col min="1" max="1" width="58.140625" customWidth="1"/>
    <col min="2" max="3" width="14.28515625" customWidth="1"/>
    <col min="4" max="4" width="18.28515625" customWidth="1"/>
    <col min="5" max="5" width="16.7109375" customWidth="1"/>
    <col min="6" max="6" width="14.42578125" customWidth="1"/>
    <col min="7" max="7" width="15.85546875" customWidth="1"/>
    <col min="8" max="8" width="14.28515625" customWidth="1"/>
    <col min="9" max="9" width="13.85546875" customWidth="1"/>
    <col min="10" max="10" width="14.28515625" customWidth="1"/>
  </cols>
  <sheetData>
    <row r="1" spans="1:10" ht="14.25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x14ac:dyDescent="0.25">
      <c r="A3" s="110" t="s">
        <v>0</v>
      </c>
      <c r="B3" s="110"/>
      <c r="C3" s="110"/>
      <c r="D3" s="110"/>
      <c r="E3" s="110"/>
      <c r="F3" s="77"/>
      <c r="G3" s="2"/>
      <c r="H3" s="2"/>
      <c r="I3" s="2"/>
      <c r="J3" s="2"/>
    </row>
    <row r="4" spans="1:10" ht="15" x14ac:dyDescent="0.25">
      <c r="A4" s="77"/>
      <c r="B4" s="76"/>
      <c r="C4" s="76"/>
      <c r="D4" s="76"/>
      <c r="E4" s="76"/>
      <c r="F4" s="76"/>
      <c r="G4" s="2"/>
      <c r="H4" s="2"/>
      <c r="I4" s="2"/>
      <c r="J4" s="2"/>
    </row>
    <row r="5" spans="1:10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  <c r="G5" s="2"/>
      <c r="H5" s="2"/>
      <c r="I5" s="2"/>
      <c r="J5" s="2"/>
    </row>
    <row r="6" spans="1:10" ht="28.5" x14ac:dyDescent="0.2">
      <c r="A6" s="111" t="s">
        <v>112</v>
      </c>
      <c r="B6" s="111"/>
      <c r="C6" s="111"/>
      <c r="D6" s="111"/>
      <c r="E6" s="59" t="s">
        <v>113</v>
      </c>
      <c r="F6" s="79"/>
      <c r="G6" s="2"/>
      <c r="H6" s="43"/>
      <c r="I6" s="2"/>
      <c r="J6" s="2"/>
    </row>
    <row r="7" spans="1:10" ht="14.25" x14ac:dyDescent="0.2">
      <c r="A7" s="112" t="s">
        <v>89</v>
      </c>
      <c r="B7" s="113"/>
      <c r="C7" s="113"/>
      <c r="D7" s="114"/>
      <c r="E7" s="60">
        <v>1</v>
      </c>
      <c r="F7" s="80"/>
      <c r="G7" s="2"/>
      <c r="H7" s="2"/>
      <c r="I7" s="2"/>
      <c r="J7" s="2"/>
    </row>
    <row r="8" spans="1:10" ht="15" x14ac:dyDescent="0.25">
      <c r="A8" s="77"/>
      <c r="B8" s="76"/>
      <c r="C8" s="76"/>
      <c r="D8" s="76"/>
      <c r="E8" s="76"/>
      <c r="F8" s="76"/>
      <c r="G8" s="2"/>
      <c r="H8" s="2"/>
      <c r="I8" s="2"/>
      <c r="J8" s="2"/>
    </row>
    <row r="9" spans="1:10" ht="45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90</v>
      </c>
      <c r="F9" s="67" t="s">
        <v>81</v>
      </c>
      <c r="G9" s="2"/>
      <c r="H9" s="2"/>
      <c r="I9" s="2"/>
      <c r="J9" s="2"/>
    </row>
    <row r="10" spans="1:10" ht="14.25" x14ac:dyDescent="0.2">
      <c r="A10" s="22" t="s">
        <v>91</v>
      </c>
      <c r="B10" s="23" t="s">
        <v>92</v>
      </c>
      <c r="C10" s="63">
        <v>4</v>
      </c>
      <c r="D10" s="65">
        <v>500</v>
      </c>
      <c r="E10" s="25">
        <f>+D10*C10/12</f>
        <v>166.66666666666666</v>
      </c>
      <c r="F10" s="25">
        <f>+E10/$E$7</f>
        <v>166.66666666666666</v>
      </c>
      <c r="G10" s="27"/>
      <c r="H10" s="2"/>
      <c r="I10" s="2"/>
      <c r="J10" s="2"/>
    </row>
    <row r="11" spans="1:10" ht="14.25" x14ac:dyDescent="0.2">
      <c r="A11" s="22" t="s">
        <v>93</v>
      </c>
      <c r="B11" s="23" t="s">
        <v>92</v>
      </c>
      <c r="C11" s="63">
        <v>4</v>
      </c>
      <c r="D11" s="65">
        <v>316</v>
      </c>
      <c r="E11" s="25">
        <f>+D11/12*2</f>
        <v>52.666666666666664</v>
      </c>
      <c r="F11" s="25">
        <f>+E11/$E$7</f>
        <v>52.666666666666664</v>
      </c>
      <c r="G11" s="27"/>
      <c r="H11" s="2"/>
      <c r="I11" s="2"/>
      <c r="J11" s="2"/>
    </row>
    <row r="12" spans="1:10" ht="14.25" x14ac:dyDescent="0.2">
      <c r="A12" s="22" t="s">
        <v>114</v>
      </c>
      <c r="B12" s="23" t="s">
        <v>115</v>
      </c>
      <c r="C12" s="63">
        <v>5220</v>
      </c>
      <c r="D12" s="65">
        <v>8.4</v>
      </c>
      <c r="E12" s="25">
        <f>+D12*C12/12</f>
        <v>3654</v>
      </c>
      <c r="F12" s="25">
        <v>3654</v>
      </c>
      <c r="G12" s="27"/>
      <c r="H12" s="2"/>
      <c r="I12" s="2"/>
      <c r="J12" s="2"/>
    </row>
    <row r="13" spans="1:10" ht="15" x14ac:dyDescent="0.25">
      <c r="A13" s="2"/>
      <c r="B13" s="76"/>
      <c r="C13" s="2"/>
      <c r="D13" s="58" t="s">
        <v>35</v>
      </c>
      <c r="E13" s="68">
        <f>SUM(E10:E12)</f>
        <v>3873.3333333333335</v>
      </c>
      <c r="F13" s="68">
        <f>SUM(F10:F12)</f>
        <v>3873.3333333333335</v>
      </c>
      <c r="G13" s="2"/>
      <c r="H13" s="2"/>
      <c r="I13" s="2"/>
      <c r="J13" s="2"/>
    </row>
    <row r="14" spans="1:10" ht="15" x14ac:dyDescent="0.25">
      <c r="A14" s="2"/>
      <c r="B14" s="76"/>
      <c r="C14" s="2"/>
      <c r="D14" s="81"/>
      <c r="E14" s="66"/>
      <c r="F14" s="26"/>
      <c r="G14" s="2"/>
      <c r="H14" s="2"/>
      <c r="I14" s="2"/>
      <c r="J14" s="2"/>
    </row>
    <row r="15" spans="1:10" ht="15" x14ac:dyDescent="0.25">
      <c r="A15" s="81"/>
      <c r="B15" s="77"/>
      <c r="C15" s="81"/>
      <c r="D15" s="81"/>
      <c r="E15" s="34"/>
      <c r="F15" s="26"/>
      <c r="G15" s="2"/>
      <c r="H15" s="2"/>
      <c r="I15" s="2"/>
      <c r="J15" s="2"/>
    </row>
    <row r="16" spans="1:10" ht="45" x14ac:dyDescent="0.2">
      <c r="A16" s="57" t="s">
        <v>36</v>
      </c>
      <c r="B16" s="57" t="s">
        <v>5</v>
      </c>
      <c r="C16" s="57" t="s">
        <v>6</v>
      </c>
      <c r="D16" s="57" t="s">
        <v>37</v>
      </c>
      <c r="E16" s="57" t="s">
        <v>38</v>
      </c>
      <c r="F16" s="75" t="s">
        <v>39</v>
      </c>
      <c r="G16" s="75" t="s">
        <v>40</v>
      </c>
      <c r="H16" s="75" t="s">
        <v>80</v>
      </c>
      <c r="I16" s="75" t="s">
        <v>42</v>
      </c>
      <c r="J16" s="67" t="s">
        <v>81</v>
      </c>
    </row>
    <row r="17" spans="1:10" ht="14.25" x14ac:dyDescent="0.2">
      <c r="A17" s="28" t="s">
        <v>111</v>
      </c>
      <c r="B17" s="23" t="s">
        <v>88</v>
      </c>
      <c r="C17" s="24">
        <v>120</v>
      </c>
      <c r="D17" s="36">
        <v>5906.180800000001</v>
      </c>
      <c r="E17" s="24">
        <f>+D17/30.5</f>
        <v>193.64527213114758</v>
      </c>
      <c r="F17" s="24">
        <f>+E17/8</f>
        <v>24.205659016393447</v>
      </c>
      <c r="G17" s="24">
        <f>+F17/60</f>
        <v>0.40342765027322414</v>
      </c>
      <c r="H17" s="24">
        <f>+G17*120</f>
        <v>48.411318032786895</v>
      </c>
      <c r="I17" s="82">
        <v>3</v>
      </c>
      <c r="J17" s="73">
        <f>+H17*I17</f>
        <v>145.2339540983607</v>
      </c>
    </row>
    <row r="18" spans="1:10" ht="14.25" x14ac:dyDescent="0.2">
      <c r="A18" s="85" t="s">
        <v>106</v>
      </c>
      <c r="B18" s="4" t="s">
        <v>88</v>
      </c>
      <c r="C18" s="86">
        <v>60</v>
      </c>
      <c r="D18" s="87">
        <v>11447.175999999999</v>
      </c>
      <c r="E18" s="86">
        <v>46.914655737704919</v>
      </c>
      <c r="F18" s="24">
        <f>+E18/8</f>
        <v>5.8643319672131149</v>
      </c>
      <c r="G18" s="24">
        <f>+F18/60</f>
        <v>9.7738866120218579E-2</v>
      </c>
      <c r="H18" s="24">
        <f>+G18*120</f>
        <v>11.72866393442623</v>
      </c>
      <c r="I18" s="88">
        <v>1</v>
      </c>
      <c r="J18" s="73">
        <f>+H18*I18</f>
        <v>11.72866393442623</v>
      </c>
    </row>
    <row r="19" spans="1:10" ht="15" x14ac:dyDescent="0.25">
      <c r="A19" s="2"/>
      <c r="B19" s="76"/>
      <c r="C19" s="2"/>
      <c r="D19" s="2"/>
      <c r="E19" s="2"/>
      <c r="F19" s="2"/>
      <c r="G19" s="69" t="s">
        <v>35</v>
      </c>
      <c r="H19" s="70"/>
      <c r="I19" s="70"/>
      <c r="J19" s="72">
        <f>SUM(J17:J17)</f>
        <v>145.2339540983607</v>
      </c>
    </row>
    <row r="20" spans="1:10" ht="14.25" x14ac:dyDescent="0.2">
      <c r="A20" s="2"/>
      <c r="B20" s="76"/>
      <c r="C20" s="2"/>
      <c r="D20" s="2"/>
      <c r="E20" s="2"/>
      <c r="F20" s="2"/>
      <c r="G20" s="2"/>
      <c r="H20" s="2"/>
      <c r="I20" s="2"/>
      <c r="J20" s="2"/>
    </row>
    <row r="21" spans="1:10" ht="15" x14ac:dyDescent="0.25">
      <c r="A21" s="81"/>
      <c r="B21" s="77"/>
      <c r="C21" s="81"/>
      <c r="D21" s="81"/>
      <c r="E21" s="34"/>
      <c r="F21" s="26"/>
      <c r="G21" s="2"/>
      <c r="H21" s="2"/>
      <c r="I21" s="2"/>
      <c r="J21" s="2"/>
    </row>
    <row r="22" spans="1:10" ht="14.25" x14ac:dyDescent="0.2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4.2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5" x14ac:dyDescent="0.25">
      <c r="A24" s="2"/>
      <c r="B24" s="115" t="s">
        <v>49</v>
      </c>
      <c r="C24" s="115"/>
      <c r="D24" s="115"/>
      <c r="E24" s="42">
        <f>+F13</f>
        <v>3873.3333333333335</v>
      </c>
      <c r="F24" s="2"/>
      <c r="G24" s="2"/>
      <c r="H24" s="2"/>
      <c r="I24" s="2"/>
      <c r="J24" s="2"/>
    </row>
    <row r="25" spans="1:10" ht="15" x14ac:dyDescent="0.25">
      <c r="A25" s="2"/>
      <c r="B25" s="115" t="s">
        <v>50</v>
      </c>
      <c r="C25" s="115"/>
      <c r="D25" s="115"/>
      <c r="E25" s="43">
        <f>+J19</f>
        <v>145.2339540983607</v>
      </c>
      <c r="F25" s="2"/>
      <c r="G25" s="2"/>
      <c r="H25" s="2"/>
      <c r="I25" s="2"/>
      <c r="J25" s="2"/>
    </row>
    <row r="26" spans="1:10" ht="15" x14ac:dyDescent="0.25">
      <c r="A26" s="2"/>
      <c r="B26" s="115" t="s">
        <v>94</v>
      </c>
      <c r="C26" s="115"/>
      <c r="D26" s="115"/>
      <c r="E26" s="74">
        <f>SUM(E24:E25)</f>
        <v>4018.5672874316942</v>
      </c>
      <c r="F26" s="2"/>
      <c r="G26" s="42"/>
      <c r="H26" s="2"/>
      <c r="I26" s="2"/>
      <c r="J26" s="2"/>
    </row>
  </sheetData>
  <mergeCells count="6">
    <mergeCell ref="B26:D26"/>
    <mergeCell ref="A3:E3"/>
    <mergeCell ref="A6:D6"/>
    <mergeCell ref="A7:D7"/>
    <mergeCell ref="B24:D24"/>
    <mergeCell ref="B25:D25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zoomScale="80" zoomScaleNormal="80" workbookViewId="0">
      <selection activeCell="B14" sqref="B14"/>
    </sheetView>
  </sheetViews>
  <sheetFormatPr baseColWidth="10" defaultRowHeight="12.75" x14ac:dyDescent="0.2"/>
  <cols>
    <col min="1" max="1" width="62" customWidth="1"/>
    <col min="2" max="3" width="14.28515625" customWidth="1"/>
    <col min="4" max="4" width="18.28515625" customWidth="1"/>
    <col min="5" max="5" width="16.7109375" customWidth="1"/>
    <col min="6" max="6" width="15.42578125" customWidth="1"/>
    <col min="7" max="7" width="15.85546875" customWidth="1"/>
    <col min="8" max="8" width="14.28515625" customWidth="1"/>
    <col min="9" max="9" width="13.85546875" customWidth="1"/>
    <col min="10" max="10" width="14.28515625" customWidth="1"/>
  </cols>
  <sheetData>
    <row r="1" spans="1:10" ht="14.25" x14ac:dyDescent="0.2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x14ac:dyDescent="0.25">
      <c r="A3" s="110" t="s">
        <v>0</v>
      </c>
      <c r="B3" s="110"/>
      <c r="C3" s="110"/>
      <c r="D3" s="110"/>
      <c r="E3" s="110"/>
      <c r="F3" s="77"/>
      <c r="G3" s="2"/>
      <c r="H3" s="2"/>
      <c r="I3" s="2"/>
      <c r="J3" s="2"/>
    </row>
    <row r="4" spans="1:10" ht="15" x14ac:dyDescent="0.25">
      <c r="A4" s="77"/>
      <c r="B4" s="76"/>
      <c r="C4" s="76"/>
      <c r="D4" s="76"/>
      <c r="E4" s="76"/>
      <c r="F4" s="76"/>
      <c r="G4" s="2"/>
      <c r="H4" s="2"/>
      <c r="I4" s="2"/>
      <c r="J4" s="2"/>
    </row>
    <row r="5" spans="1:10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  <c r="G5" s="2"/>
      <c r="H5" s="2"/>
      <c r="I5" s="2"/>
      <c r="J5" s="2"/>
    </row>
    <row r="6" spans="1:10" ht="14.25" customHeight="1" x14ac:dyDescent="0.2">
      <c r="A6" s="111" t="s">
        <v>119</v>
      </c>
      <c r="B6" s="111"/>
      <c r="C6" s="111"/>
      <c r="D6" s="111"/>
      <c r="E6" s="59" t="s">
        <v>116</v>
      </c>
      <c r="F6" s="79"/>
      <c r="G6" s="2"/>
      <c r="H6" s="43"/>
      <c r="I6" s="2"/>
      <c r="J6" s="2"/>
    </row>
    <row r="7" spans="1:10" ht="14.25" x14ac:dyDescent="0.2">
      <c r="A7" s="112" t="s">
        <v>89</v>
      </c>
      <c r="B7" s="113"/>
      <c r="C7" s="113"/>
      <c r="D7" s="114"/>
      <c r="E7" s="60">
        <v>60</v>
      </c>
      <c r="F7" s="80"/>
      <c r="G7" s="2"/>
      <c r="H7" s="2"/>
      <c r="I7" s="2"/>
      <c r="J7" s="2"/>
    </row>
    <row r="8" spans="1:10" ht="15" x14ac:dyDescent="0.25">
      <c r="A8" s="77"/>
      <c r="B8" s="76"/>
      <c r="C8" s="76"/>
      <c r="D8" s="76"/>
      <c r="E8" s="76"/>
      <c r="F8" s="76"/>
      <c r="G8" s="2"/>
      <c r="H8" s="2"/>
      <c r="I8" s="2"/>
      <c r="J8" s="2"/>
    </row>
    <row r="9" spans="1:10" ht="45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90</v>
      </c>
      <c r="F9" s="67" t="s">
        <v>81</v>
      </c>
      <c r="G9" s="2"/>
      <c r="H9" s="2"/>
      <c r="I9" s="2"/>
      <c r="J9" s="2"/>
    </row>
    <row r="10" spans="1:10" ht="14.25" x14ac:dyDescent="0.2">
      <c r="A10" s="22" t="s">
        <v>114</v>
      </c>
      <c r="B10" s="23" t="s">
        <v>115</v>
      </c>
      <c r="C10" s="63">
        <v>1100</v>
      </c>
      <c r="D10" s="65">
        <v>8.4</v>
      </c>
      <c r="E10" s="25">
        <f>+D10*C10/12</f>
        <v>770</v>
      </c>
      <c r="F10" s="25">
        <f>+E10/60</f>
        <v>12.833333333333334</v>
      </c>
      <c r="G10" s="27"/>
      <c r="H10" s="2"/>
      <c r="I10" s="2"/>
      <c r="J10" s="2"/>
    </row>
    <row r="11" spans="1:10" ht="15" x14ac:dyDescent="0.25">
      <c r="A11" s="2"/>
      <c r="B11" s="76"/>
      <c r="C11" s="2"/>
      <c r="D11" s="58" t="s">
        <v>35</v>
      </c>
      <c r="E11" s="68">
        <f>SUM(E10:E10)</f>
        <v>770</v>
      </c>
      <c r="F11" s="68">
        <f>SUM(F10:F10)</f>
        <v>12.833333333333334</v>
      </c>
      <c r="G11" s="2"/>
      <c r="H11" s="2"/>
      <c r="I11" s="2"/>
      <c r="J11" s="2"/>
    </row>
    <row r="12" spans="1:10" ht="15" x14ac:dyDescent="0.25">
      <c r="A12" s="2"/>
      <c r="B12" s="76"/>
      <c r="C12" s="2"/>
      <c r="D12" s="81"/>
      <c r="E12" s="26"/>
      <c r="F12" s="26"/>
      <c r="G12" s="2"/>
      <c r="H12" s="2"/>
      <c r="I12" s="2"/>
      <c r="J12" s="2"/>
    </row>
    <row r="13" spans="1:10" ht="15" x14ac:dyDescent="0.25">
      <c r="A13" s="81"/>
      <c r="B13" s="77"/>
      <c r="C13" s="81"/>
      <c r="D13" s="81"/>
      <c r="E13" s="26"/>
      <c r="F13" s="26"/>
      <c r="G13" s="2"/>
      <c r="H13" s="2"/>
      <c r="I13" s="2"/>
      <c r="J13" s="2"/>
    </row>
    <row r="14" spans="1:10" ht="14.25" x14ac:dyDescent="0.2">
      <c r="A14" s="2"/>
      <c r="B14" s="76"/>
      <c r="C14" s="2"/>
      <c r="D14" s="2"/>
      <c r="E14" s="96"/>
      <c r="F14" s="2"/>
      <c r="G14" s="2"/>
      <c r="H14" s="2"/>
      <c r="I14" s="2"/>
      <c r="J14" s="2"/>
    </row>
    <row r="15" spans="1:10" ht="15" x14ac:dyDescent="0.25">
      <c r="A15" s="81"/>
      <c r="B15" s="77"/>
      <c r="C15" s="81"/>
      <c r="D15" s="81"/>
      <c r="E15" s="66"/>
      <c r="F15" s="26"/>
      <c r="G15" s="2"/>
      <c r="H15" s="101"/>
      <c r="I15" s="101"/>
      <c r="J15" s="102"/>
    </row>
    <row r="16" spans="1:10" ht="30" x14ac:dyDescent="0.25">
      <c r="A16" s="83" t="s">
        <v>43</v>
      </c>
      <c r="B16" s="83" t="s">
        <v>5</v>
      </c>
      <c r="C16" s="83" t="s">
        <v>6</v>
      </c>
      <c r="D16" s="83" t="s">
        <v>7</v>
      </c>
      <c r="E16" s="89" t="s">
        <v>90</v>
      </c>
      <c r="F16" s="90"/>
      <c r="G16" s="2"/>
      <c r="H16" s="103"/>
      <c r="I16" s="104"/>
      <c r="J16" s="105"/>
    </row>
    <row r="17" spans="1:10" ht="28.5" x14ac:dyDescent="0.2">
      <c r="A17" s="28" t="s">
        <v>117</v>
      </c>
      <c r="B17" s="23" t="s">
        <v>102</v>
      </c>
      <c r="C17" s="24">
        <v>1</v>
      </c>
      <c r="D17" s="91">
        <v>205</v>
      </c>
      <c r="E17" s="92">
        <f>+C17*D17/15</f>
        <v>13.666666666666666</v>
      </c>
      <c r="F17" s="2"/>
      <c r="G17" s="2"/>
      <c r="H17" s="103"/>
      <c r="I17" s="104"/>
      <c r="J17" s="105"/>
    </row>
    <row r="18" spans="1:10" ht="15" x14ac:dyDescent="0.25">
      <c r="A18" s="28"/>
      <c r="B18" s="23"/>
      <c r="C18" s="24"/>
      <c r="D18" s="91"/>
      <c r="E18" s="92"/>
      <c r="F18" s="2"/>
      <c r="G18" s="43"/>
      <c r="H18" s="106"/>
      <c r="I18" s="106"/>
      <c r="J18" s="99"/>
    </row>
    <row r="19" spans="1:10" ht="15" x14ac:dyDescent="0.25">
      <c r="A19" s="2"/>
      <c r="B19" s="2"/>
      <c r="C19" s="2"/>
      <c r="D19" s="58" t="s">
        <v>35</v>
      </c>
      <c r="E19" s="93">
        <f>SUM(E17:E18)</f>
        <v>13.666666666666666</v>
      </c>
      <c r="F19" s="2"/>
      <c r="G19" s="2"/>
      <c r="H19" s="2"/>
      <c r="I19" s="2"/>
      <c r="J19" s="2"/>
    </row>
    <row r="20" spans="1:10" ht="14.25" x14ac:dyDescent="0.2">
      <c r="A20" s="2"/>
      <c r="B20" s="2"/>
      <c r="C20" s="2"/>
      <c r="D20" s="2"/>
      <c r="E20" s="2"/>
      <c r="F20" s="2"/>
      <c r="G20" s="2"/>
    </row>
    <row r="21" spans="1:10" ht="14.25" x14ac:dyDescent="0.2">
      <c r="A21" s="2"/>
      <c r="B21" s="2"/>
      <c r="C21" s="2"/>
      <c r="D21" s="2"/>
      <c r="E21" s="2"/>
      <c r="F21" s="2"/>
      <c r="G21" s="2"/>
    </row>
    <row r="22" spans="1:10" ht="15" x14ac:dyDescent="0.25">
      <c r="A22" s="2"/>
      <c r="B22" s="115" t="s">
        <v>49</v>
      </c>
      <c r="C22" s="115"/>
      <c r="D22" s="115"/>
      <c r="E22" s="42">
        <f>+F11</f>
        <v>12.833333333333334</v>
      </c>
      <c r="F22" s="2"/>
      <c r="G22" s="2"/>
    </row>
    <row r="23" spans="1:10" ht="15" x14ac:dyDescent="0.25">
      <c r="A23" s="2"/>
      <c r="B23" s="115" t="s">
        <v>51</v>
      </c>
      <c r="C23" s="115"/>
      <c r="D23" s="115"/>
      <c r="E23" s="46">
        <f>+E19</f>
        <v>13.666666666666666</v>
      </c>
      <c r="F23" s="2"/>
      <c r="G23" s="2"/>
    </row>
    <row r="24" spans="1:10" ht="15" x14ac:dyDescent="0.25">
      <c r="A24" s="2"/>
      <c r="B24" s="115" t="s">
        <v>118</v>
      </c>
      <c r="C24" s="115"/>
      <c r="D24" s="115"/>
      <c r="E24" s="74">
        <f>SUM(E22:E23)</f>
        <v>26.5</v>
      </c>
      <c r="F24" s="2"/>
      <c r="G24" s="42"/>
    </row>
    <row r="25" spans="1:10" ht="15" x14ac:dyDescent="0.25">
      <c r="B25" s="116"/>
      <c r="C25" s="116"/>
      <c r="D25" s="116"/>
      <c r="E25" s="74"/>
    </row>
  </sheetData>
  <mergeCells count="7">
    <mergeCell ref="B25:D25"/>
    <mergeCell ref="A3:E3"/>
    <mergeCell ref="A6:D6"/>
    <mergeCell ref="A7:D7"/>
    <mergeCell ref="B23:D23"/>
    <mergeCell ref="B24:D24"/>
    <mergeCell ref="B22:D22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J30"/>
  <sheetViews>
    <sheetView zoomScale="80" zoomScaleNormal="80" workbookViewId="0">
      <selection activeCell="F16" sqref="F16"/>
    </sheetView>
  </sheetViews>
  <sheetFormatPr baseColWidth="10" defaultRowHeight="12.75" x14ac:dyDescent="0.2"/>
  <cols>
    <col min="1" max="1" width="55" customWidth="1"/>
    <col min="2" max="3" width="14.28515625" customWidth="1"/>
    <col min="4" max="4" width="18.28515625" customWidth="1"/>
    <col min="5" max="5" width="16.7109375" customWidth="1"/>
    <col min="6" max="6" width="20.5703125" customWidth="1"/>
    <col min="7" max="7" width="15.85546875" customWidth="1"/>
    <col min="8" max="8" width="14.28515625" customWidth="1"/>
    <col min="9" max="9" width="13.85546875" customWidth="1"/>
    <col min="10" max="10" width="14.28515625" customWidth="1"/>
  </cols>
  <sheetData>
    <row r="3" spans="1:10" ht="15" x14ac:dyDescent="0.25">
      <c r="A3" s="110" t="s">
        <v>0</v>
      </c>
      <c r="B3" s="110"/>
      <c r="C3" s="110"/>
      <c r="D3" s="110"/>
      <c r="E3" s="110"/>
      <c r="F3" s="77"/>
      <c r="G3" s="2"/>
      <c r="H3" s="2"/>
      <c r="I3" s="2"/>
      <c r="J3" s="2"/>
    </row>
    <row r="4" spans="1:10" ht="15" x14ac:dyDescent="0.25">
      <c r="A4" s="77"/>
      <c r="B4" s="76"/>
      <c r="C4" s="76"/>
      <c r="D4" s="76"/>
      <c r="E4" s="76"/>
      <c r="F4" s="76"/>
      <c r="G4" s="2"/>
      <c r="H4" s="2"/>
      <c r="I4" s="2"/>
      <c r="J4" s="2"/>
    </row>
    <row r="5" spans="1:10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  <c r="G5" s="2"/>
      <c r="H5" s="2"/>
      <c r="I5" s="2"/>
      <c r="J5" s="2"/>
    </row>
    <row r="6" spans="1:10" ht="14.25" x14ac:dyDescent="0.2">
      <c r="A6" s="111" t="s">
        <v>125</v>
      </c>
      <c r="B6" s="111"/>
      <c r="C6" s="111"/>
      <c r="D6" s="111"/>
      <c r="E6" s="59" t="s">
        <v>120</v>
      </c>
      <c r="F6" s="79"/>
      <c r="G6" s="2"/>
      <c r="H6" s="43"/>
      <c r="I6" s="2"/>
      <c r="J6" s="2"/>
    </row>
    <row r="7" spans="1:10" ht="14.25" x14ac:dyDescent="0.2">
      <c r="A7" s="112" t="s">
        <v>89</v>
      </c>
      <c r="B7" s="113"/>
      <c r="C7" s="113"/>
      <c r="D7" s="114"/>
      <c r="E7" s="60">
        <v>1</v>
      </c>
      <c r="F7" s="80"/>
      <c r="G7" s="2"/>
      <c r="H7" s="2"/>
      <c r="I7" s="2"/>
      <c r="J7" s="2"/>
    </row>
    <row r="8" spans="1:10" ht="15" x14ac:dyDescent="0.25">
      <c r="A8" s="77"/>
      <c r="B8" s="76"/>
      <c r="C8" s="76"/>
      <c r="D8" s="76"/>
      <c r="E8" s="76"/>
      <c r="F8" s="76"/>
      <c r="G8" s="2"/>
      <c r="H8" s="2"/>
      <c r="I8" s="2"/>
      <c r="J8" s="2"/>
    </row>
    <row r="9" spans="1:10" ht="30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90</v>
      </c>
      <c r="F9" s="67" t="s">
        <v>81</v>
      </c>
      <c r="G9" s="2"/>
      <c r="H9" s="2"/>
      <c r="I9" s="2"/>
      <c r="J9" s="2"/>
    </row>
    <row r="10" spans="1:10" ht="14.25" x14ac:dyDescent="0.2">
      <c r="A10" s="22" t="s">
        <v>91</v>
      </c>
      <c r="B10" s="23" t="s">
        <v>92</v>
      </c>
      <c r="C10" s="63">
        <v>4</v>
      </c>
      <c r="D10" s="65">
        <v>500</v>
      </c>
      <c r="E10" s="25">
        <f>+D10*C10/12</f>
        <v>166.66666666666666</v>
      </c>
      <c r="F10" s="25">
        <f>+E10/$E$7</f>
        <v>166.66666666666666</v>
      </c>
      <c r="G10" s="27"/>
      <c r="H10" s="2"/>
      <c r="I10" s="2"/>
      <c r="J10" s="2"/>
    </row>
    <row r="11" spans="1:10" ht="14.25" x14ac:dyDescent="0.2">
      <c r="A11" s="22" t="s">
        <v>93</v>
      </c>
      <c r="B11" s="23" t="s">
        <v>92</v>
      </c>
      <c r="C11" s="63">
        <v>4</v>
      </c>
      <c r="D11" s="65">
        <v>316</v>
      </c>
      <c r="E11" s="25">
        <f>+D11*C11/12</f>
        <v>105.33333333333333</v>
      </c>
      <c r="F11" s="25">
        <f>+E11/$E$7</f>
        <v>105.33333333333333</v>
      </c>
      <c r="G11" s="27"/>
      <c r="H11" s="2"/>
      <c r="I11" s="2"/>
      <c r="J11" s="2"/>
    </row>
    <row r="12" spans="1:10" ht="15" x14ac:dyDescent="0.25">
      <c r="A12" s="2"/>
      <c r="B12" s="76"/>
      <c r="C12" s="2"/>
      <c r="D12" s="58" t="s">
        <v>35</v>
      </c>
      <c r="E12" s="68">
        <f>SUM(E10:E11)</f>
        <v>272</v>
      </c>
      <c r="F12" s="68">
        <f>SUM(F10:F11)</f>
        <v>272</v>
      </c>
      <c r="G12" s="2"/>
      <c r="H12" s="2"/>
      <c r="I12" s="2"/>
      <c r="J12" s="2"/>
    </row>
    <row r="13" spans="1:10" ht="15" x14ac:dyDescent="0.25">
      <c r="A13" s="2"/>
      <c r="B13" s="76"/>
      <c r="C13" s="2"/>
      <c r="D13" s="81"/>
      <c r="E13" s="66"/>
      <c r="F13" s="26"/>
      <c r="G13" s="2"/>
      <c r="H13" s="2"/>
      <c r="I13" s="2"/>
      <c r="J13" s="2"/>
    </row>
    <row r="14" spans="1:10" ht="15" x14ac:dyDescent="0.25">
      <c r="A14" s="81"/>
      <c r="B14" s="77"/>
      <c r="C14" s="81"/>
      <c r="D14" s="81"/>
      <c r="E14" s="34"/>
      <c r="F14" s="26"/>
      <c r="G14" s="2"/>
      <c r="H14" s="2"/>
      <c r="I14" s="2"/>
      <c r="J14" s="2"/>
    </row>
    <row r="15" spans="1:10" ht="45" x14ac:dyDescent="0.2">
      <c r="A15" s="57" t="s">
        <v>36</v>
      </c>
      <c r="B15" s="57" t="s">
        <v>5</v>
      </c>
      <c r="C15" s="57" t="s">
        <v>6</v>
      </c>
      <c r="D15" s="57" t="s">
        <v>37</v>
      </c>
      <c r="E15" s="57" t="s">
        <v>38</v>
      </c>
      <c r="F15" s="75" t="s">
        <v>39</v>
      </c>
      <c r="G15" s="75" t="s">
        <v>40</v>
      </c>
      <c r="H15" s="75" t="s">
        <v>80</v>
      </c>
      <c r="I15" s="75" t="s">
        <v>42</v>
      </c>
      <c r="J15" s="67" t="s">
        <v>81</v>
      </c>
    </row>
    <row r="16" spans="1:10" ht="14.25" x14ac:dyDescent="0.2">
      <c r="A16" s="28" t="s">
        <v>124</v>
      </c>
      <c r="B16" s="23" t="s">
        <v>121</v>
      </c>
      <c r="C16" s="24">
        <v>2</v>
      </c>
      <c r="D16" s="36">
        <v>5906.180800000001</v>
      </c>
      <c r="E16" s="24">
        <f>+D16/30.5</f>
        <v>193.64527213114758</v>
      </c>
      <c r="F16" s="24">
        <f>+E16/8</f>
        <v>24.205659016393447</v>
      </c>
      <c r="G16" s="24">
        <f>+F16/60</f>
        <v>0.40342765027322414</v>
      </c>
      <c r="H16" s="24">
        <f>+G16*120</f>
        <v>48.411318032786895</v>
      </c>
      <c r="I16" s="82">
        <v>2</v>
      </c>
      <c r="J16" s="73">
        <f>+H16*I16</f>
        <v>96.822636065573789</v>
      </c>
    </row>
    <row r="17" spans="1:10" ht="14.25" x14ac:dyDescent="0.2">
      <c r="A17" s="28"/>
      <c r="B17" s="23"/>
      <c r="C17" s="24"/>
      <c r="D17" s="36"/>
      <c r="E17" s="24"/>
      <c r="F17" s="24"/>
      <c r="G17" s="24"/>
      <c r="H17" s="24"/>
      <c r="I17" s="82"/>
      <c r="J17" s="73"/>
    </row>
    <row r="18" spans="1:10" ht="15" x14ac:dyDescent="0.25">
      <c r="A18" s="2"/>
      <c r="B18" s="76"/>
      <c r="C18" s="2"/>
      <c r="D18" s="2"/>
      <c r="E18" s="2"/>
      <c r="F18" s="2"/>
      <c r="G18" s="69" t="s">
        <v>35</v>
      </c>
      <c r="H18" s="70"/>
      <c r="I18" s="70"/>
      <c r="J18" s="72">
        <f>SUM(J16:J17)</f>
        <v>96.822636065573789</v>
      </c>
    </row>
    <row r="19" spans="1:10" ht="14.25" x14ac:dyDescent="0.2">
      <c r="A19" s="2"/>
      <c r="B19" s="76"/>
      <c r="C19" s="2"/>
      <c r="D19" s="2"/>
      <c r="E19" s="2"/>
      <c r="F19" s="2"/>
      <c r="G19" s="2"/>
      <c r="H19" s="2"/>
      <c r="I19" s="2"/>
      <c r="J19" s="2"/>
    </row>
    <row r="20" spans="1:10" ht="15" x14ac:dyDescent="0.25">
      <c r="A20" s="81"/>
      <c r="B20" s="77"/>
      <c r="C20" s="81"/>
      <c r="D20" s="81"/>
      <c r="E20" s="34"/>
      <c r="F20" s="26"/>
      <c r="G20" s="2"/>
      <c r="H20" s="2"/>
      <c r="I20" s="2"/>
      <c r="J20" s="2"/>
    </row>
    <row r="21" spans="1:10" ht="15" x14ac:dyDescent="0.25">
      <c r="A21" s="83" t="s">
        <v>43</v>
      </c>
      <c r="B21" s="83" t="s">
        <v>5</v>
      </c>
      <c r="C21" s="83" t="s">
        <v>6</v>
      </c>
      <c r="D21" s="83" t="s">
        <v>7</v>
      </c>
      <c r="E21" s="94" t="s">
        <v>44</v>
      </c>
      <c r="F21" s="90"/>
      <c r="G21" s="2"/>
      <c r="H21" s="2"/>
      <c r="I21" s="2"/>
      <c r="J21" s="2"/>
    </row>
    <row r="22" spans="1:10" ht="14.25" x14ac:dyDescent="0.2">
      <c r="A22" s="28" t="s">
        <v>126</v>
      </c>
      <c r="B22" s="23" t="s">
        <v>18</v>
      </c>
      <c r="C22" s="24">
        <v>30</v>
      </c>
      <c r="D22" s="91">
        <v>20</v>
      </c>
      <c r="E22" s="92">
        <v>82</v>
      </c>
      <c r="F22" s="2"/>
      <c r="G22" s="2"/>
      <c r="H22" s="2"/>
      <c r="I22" s="2"/>
      <c r="J22" s="2"/>
    </row>
    <row r="23" spans="1:10" ht="14.25" x14ac:dyDescent="0.2">
      <c r="A23" s="28"/>
      <c r="B23" s="23"/>
      <c r="C23" s="24"/>
      <c r="D23" s="91"/>
      <c r="E23" s="92"/>
      <c r="F23" s="2"/>
      <c r="G23" s="2"/>
      <c r="H23" s="2"/>
      <c r="I23" s="2"/>
      <c r="J23" s="2"/>
    </row>
    <row r="24" spans="1:10" ht="15" x14ac:dyDescent="0.25">
      <c r="A24" s="2"/>
      <c r="B24" s="2"/>
      <c r="C24" s="2"/>
      <c r="D24" s="58" t="s">
        <v>35</v>
      </c>
      <c r="E24" s="93">
        <f>SUM(E22:E23)</f>
        <v>82</v>
      </c>
      <c r="F24" s="2"/>
      <c r="G24" s="2"/>
      <c r="H24" s="2"/>
      <c r="I24" s="2"/>
      <c r="J24" s="2"/>
    </row>
    <row r="25" spans="1:10" ht="14.2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4.2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5" x14ac:dyDescent="0.25">
      <c r="A27" s="2"/>
      <c r="B27" s="115" t="s">
        <v>49</v>
      </c>
      <c r="C27" s="115"/>
      <c r="D27" s="115"/>
      <c r="E27" s="42">
        <f>+F12</f>
        <v>272</v>
      </c>
      <c r="F27" s="2"/>
      <c r="G27" s="2"/>
      <c r="H27" s="2"/>
      <c r="I27" s="2"/>
      <c r="J27" s="2"/>
    </row>
    <row r="28" spans="1:10" ht="15" x14ac:dyDescent="0.25">
      <c r="A28" s="2"/>
      <c r="B28" s="115" t="s">
        <v>50</v>
      </c>
      <c r="C28" s="115"/>
      <c r="D28" s="115"/>
      <c r="E28" s="43">
        <f>+J18</f>
        <v>96.822636065573789</v>
      </c>
      <c r="F28" s="2"/>
      <c r="G28" s="2"/>
      <c r="H28" s="2"/>
      <c r="I28" s="2"/>
      <c r="J28" s="2"/>
    </row>
    <row r="29" spans="1:10" ht="15" x14ac:dyDescent="0.25">
      <c r="A29" s="2"/>
      <c r="B29" s="115" t="s">
        <v>51</v>
      </c>
      <c r="C29" s="115"/>
      <c r="D29" s="115"/>
      <c r="E29" s="46">
        <f>+E24</f>
        <v>82</v>
      </c>
      <c r="F29" s="2"/>
      <c r="G29" s="2"/>
      <c r="H29" s="2"/>
      <c r="I29" s="2"/>
      <c r="J29" s="2"/>
    </row>
    <row r="30" spans="1:10" ht="15" x14ac:dyDescent="0.25">
      <c r="A30" s="2"/>
      <c r="B30" s="115" t="s">
        <v>123</v>
      </c>
      <c r="C30" s="115"/>
      <c r="D30" s="115"/>
      <c r="E30" s="74">
        <f>SUM(E27:E29)</f>
        <v>450.82263606557376</v>
      </c>
      <c r="F30" s="2"/>
      <c r="G30" s="42"/>
      <c r="H30" s="2"/>
      <c r="I30" s="2"/>
      <c r="J30" s="2"/>
    </row>
  </sheetData>
  <mergeCells count="7">
    <mergeCell ref="B30:D30"/>
    <mergeCell ref="A3:E3"/>
    <mergeCell ref="A6:D6"/>
    <mergeCell ref="A7:D7"/>
    <mergeCell ref="B27:D27"/>
    <mergeCell ref="B28:D28"/>
    <mergeCell ref="B29:D2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J29"/>
  <sheetViews>
    <sheetView zoomScale="80" zoomScaleNormal="80" workbookViewId="0">
      <selection activeCell="A7" sqref="A7:D7"/>
    </sheetView>
  </sheetViews>
  <sheetFormatPr baseColWidth="10" defaultRowHeight="12.75" x14ac:dyDescent="0.2"/>
  <cols>
    <col min="1" max="1" width="66.140625" customWidth="1"/>
    <col min="2" max="3" width="14.28515625" customWidth="1"/>
    <col min="4" max="4" width="18.28515625" customWidth="1"/>
    <col min="5" max="5" width="16.7109375" customWidth="1"/>
    <col min="6" max="6" width="20.5703125" customWidth="1"/>
    <col min="7" max="7" width="15.85546875" customWidth="1"/>
    <col min="8" max="8" width="14.28515625" customWidth="1"/>
    <col min="9" max="9" width="13.85546875" customWidth="1"/>
    <col min="10" max="10" width="14.28515625" customWidth="1"/>
  </cols>
  <sheetData>
    <row r="3" spans="1:10" ht="14.25" x14ac:dyDescent="0.2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" x14ac:dyDescent="0.25">
      <c r="A4" s="110" t="s">
        <v>0</v>
      </c>
      <c r="B4" s="110"/>
      <c r="C4" s="110"/>
      <c r="D4" s="110"/>
      <c r="E4" s="110"/>
      <c r="F4" s="77"/>
      <c r="G4" s="2"/>
      <c r="H4" s="2"/>
      <c r="I4" s="2"/>
      <c r="J4" s="2"/>
    </row>
    <row r="5" spans="1:10" ht="15" x14ac:dyDescent="0.25">
      <c r="A5" s="77"/>
      <c r="B5" s="76"/>
      <c r="C5" s="76"/>
      <c r="D5" s="76"/>
      <c r="E5" s="76"/>
      <c r="F5" s="76"/>
      <c r="G5" s="2"/>
      <c r="H5" s="2"/>
      <c r="I5" s="2"/>
      <c r="J5" s="2"/>
    </row>
    <row r="6" spans="1:10" ht="15" x14ac:dyDescent="0.25">
      <c r="A6" s="52" t="s">
        <v>1</v>
      </c>
      <c r="B6" s="53" t="s">
        <v>2</v>
      </c>
      <c r="C6" s="54" t="s">
        <v>127</v>
      </c>
      <c r="D6" s="55"/>
      <c r="E6" s="56" t="s">
        <v>3</v>
      </c>
      <c r="F6" s="78"/>
      <c r="G6" s="2"/>
      <c r="H6" s="2"/>
      <c r="I6" s="2"/>
      <c r="J6" s="2"/>
    </row>
    <row r="7" spans="1:10" ht="14.25" x14ac:dyDescent="0.2">
      <c r="A7" s="111" t="s">
        <v>128</v>
      </c>
      <c r="B7" s="111"/>
      <c r="C7" s="111"/>
      <c r="D7" s="111"/>
      <c r="E7" s="59" t="s">
        <v>120</v>
      </c>
      <c r="F7" s="79"/>
      <c r="G7" s="2"/>
      <c r="H7" s="43"/>
      <c r="I7" s="2"/>
      <c r="J7" s="2"/>
    </row>
    <row r="8" spans="1:10" ht="14.25" x14ac:dyDescent="0.2">
      <c r="A8" s="112" t="s">
        <v>89</v>
      </c>
      <c r="B8" s="113"/>
      <c r="C8" s="113"/>
      <c r="D8" s="114"/>
      <c r="E8" s="60">
        <v>5</v>
      </c>
      <c r="F8" s="80"/>
      <c r="G8" s="2"/>
      <c r="H8" s="2"/>
      <c r="I8" s="2"/>
      <c r="J8" s="2"/>
    </row>
    <row r="9" spans="1:10" ht="15" x14ac:dyDescent="0.25">
      <c r="A9" s="77"/>
      <c r="B9" s="76"/>
      <c r="C9" s="76"/>
      <c r="D9" s="76"/>
      <c r="E9" s="76"/>
      <c r="F9" s="76"/>
      <c r="G9" s="2"/>
      <c r="H9" s="2"/>
      <c r="I9" s="2"/>
      <c r="J9" s="2"/>
    </row>
    <row r="10" spans="1:10" ht="30" x14ac:dyDescent="0.2">
      <c r="A10" s="57" t="s">
        <v>79</v>
      </c>
      <c r="B10" s="57" t="s">
        <v>5</v>
      </c>
      <c r="C10" s="57" t="s">
        <v>6</v>
      </c>
      <c r="D10" s="64" t="s">
        <v>7</v>
      </c>
      <c r="E10" s="67" t="s">
        <v>90</v>
      </c>
      <c r="F10" s="67" t="s">
        <v>81</v>
      </c>
      <c r="G10" s="2"/>
      <c r="H10" s="2"/>
      <c r="I10" s="2"/>
      <c r="J10" s="2"/>
    </row>
    <row r="11" spans="1:10" ht="14.25" x14ac:dyDescent="0.2">
      <c r="A11" s="22" t="s">
        <v>130</v>
      </c>
      <c r="B11" s="23" t="s">
        <v>129</v>
      </c>
      <c r="C11" s="63">
        <v>1</v>
      </c>
      <c r="D11" s="65">
        <f>3500*2</f>
        <v>7000</v>
      </c>
      <c r="E11" s="25">
        <f>+D11*C11/12</f>
        <v>583.33333333333337</v>
      </c>
      <c r="F11" s="25">
        <f>+E11/E8</f>
        <v>116.66666666666667</v>
      </c>
      <c r="G11" s="27"/>
      <c r="H11" s="2"/>
      <c r="I11" s="2"/>
      <c r="J11" s="2"/>
    </row>
    <row r="12" spans="1:10" ht="15" x14ac:dyDescent="0.25">
      <c r="A12" s="2"/>
      <c r="B12" s="76"/>
      <c r="C12" s="2"/>
      <c r="D12" s="58" t="s">
        <v>35</v>
      </c>
      <c r="E12" s="68">
        <f>SUM(E11:E11)</f>
        <v>583.33333333333337</v>
      </c>
      <c r="F12" s="68">
        <f>SUM(F11:F11)</f>
        <v>116.66666666666667</v>
      </c>
      <c r="G12" s="2"/>
      <c r="H12" s="2"/>
      <c r="I12" s="2"/>
      <c r="J12" s="2"/>
    </row>
    <row r="13" spans="1:10" ht="15" x14ac:dyDescent="0.25">
      <c r="A13" s="2"/>
      <c r="B13" s="76"/>
      <c r="C13" s="2"/>
      <c r="D13" s="81"/>
      <c r="E13" s="66"/>
      <c r="F13" s="26"/>
      <c r="G13" s="2"/>
      <c r="H13" s="2"/>
      <c r="I13" s="2"/>
      <c r="J13" s="2"/>
    </row>
    <row r="14" spans="1:10" ht="15" x14ac:dyDescent="0.25">
      <c r="A14" s="81"/>
      <c r="B14" s="77"/>
      <c r="C14" s="81"/>
      <c r="D14" s="81"/>
      <c r="E14" s="34"/>
      <c r="F14" s="26"/>
      <c r="G14" s="2"/>
      <c r="H14" s="2"/>
      <c r="I14" s="2"/>
      <c r="J14" s="2"/>
    </row>
    <row r="15" spans="1:10" ht="45" x14ac:dyDescent="0.2">
      <c r="A15" s="57" t="s">
        <v>36</v>
      </c>
      <c r="B15" s="57" t="s">
        <v>5</v>
      </c>
      <c r="C15" s="57" t="s">
        <v>6</v>
      </c>
      <c r="D15" s="57" t="s">
        <v>37</v>
      </c>
      <c r="E15" s="57" t="s">
        <v>38</v>
      </c>
      <c r="F15" s="75" t="s">
        <v>39</v>
      </c>
      <c r="G15" s="75" t="s">
        <v>40</v>
      </c>
      <c r="H15" s="75" t="s">
        <v>80</v>
      </c>
      <c r="I15" s="75" t="s">
        <v>42</v>
      </c>
      <c r="J15" s="67" t="s">
        <v>81</v>
      </c>
    </row>
    <row r="16" spans="1:10" ht="14.25" x14ac:dyDescent="0.2">
      <c r="A16" s="28" t="s">
        <v>124</v>
      </c>
      <c r="B16" s="23" t="s">
        <v>121</v>
      </c>
      <c r="C16" s="24">
        <v>1</v>
      </c>
      <c r="D16" s="36">
        <v>5906.180800000001</v>
      </c>
      <c r="E16" s="24">
        <f>+D16/30.5</f>
        <v>193.64527213114758</v>
      </c>
      <c r="F16" s="24">
        <f>+E16/8</f>
        <v>24.205659016393447</v>
      </c>
      <c r="G16" s="24">
        <v>0.28682718579234973</v>
      </c>
      <c r="H16" s="24">
        <f>+F16*1.5</f>
        <v>36.308488524590175</v>
      </c>
      <c r="I16" s="82">
        <v>1.5</v>
      </c>
      <c r="J16" s="73">
        <f>+H16*I16</f>
        <v>54.462732786885262</v>
      </c>
    </row>
    <row r="17" spans="1:10" ht="15" x14ac:dyDescent="0.25">
      <c r="A17" s="2"/>
      <c r="B17" s="76"/>
      <c r="C17" s="2"/>
      <c r="D17" s="2"/>
      <c r="E17" s="2"/>
      <c r="F17" s="2"/>
      <c r="G17" s="69" t="s">
        <v>35</v>
      </c>
      <c r="H17" s="70"/>
      <c r="I17" s="70"/>
      <c r="J17" s="72">
        <f>SUM(J16:J16)</f>
        <v>54.462732786885262</v>
      </c>
    </row>
    <row r="18" spans="1:10" ht="14.25" x14ac:dyDescent="0.2">
      <c r="A18" s="2"/>
      <c r="B18" s="76"/>
      <c r="C18" s="2"/>
      <c r="D18" s="2"/>
      <c r="E18" s="2"/>
      <c r="F18" s="2"/>
      <c r="G18" s="2"/>
      <c r="H18" s="2"/>
      <c r="I18" s="2"/>
      <c r="J18" s="2"/>
    </row>
    <row r="19" spans="1:10" ht="15" x14ac:dyDescent="0.25">
      <c r="A19" s="81"/>
      <c r="B19" s="77"/>
      <c r="C19" s="81"/>
      <c r="D19" s="81"/>
      <c r="E19" s="34"/>
      <c r="F19" s="26"/>
      <c r="G19" s="2"/>
      <c r="H19" s="2"/>
      <c r="I19" s="2"/>
      <c r="J19" s="2"/>
    </row>
    <row r="20" spans="1:10" ht="15" x14ac:dyDescent="0.25">
      <c r="A20" s="83" t="s">
        <v>43</v>
      </c>
      <c r="B20" s="83" t="s">
        <v>5</v>
      </c>
      <c r="C20" s="83" t="s">
        <v>6</v>
      </c>
      <c r="D20" s="83" t="s">
        <v>7</v>
      </c>
      <c r="E20" s="94" t="s">
        <v>44</v>
      </c>
      <c r="F20" s="90"/>
      <c r="G20" s="2"/>
      <c r="H20" s="2"/>
      <c r="I20" s="2"/>
      <c r="J20" s="2"/>
    </row>
    <row r="21" spans="1:10" ht="14.25" x14ac:dyDescent="0.2">
      <c r="A21" s="28" t="s">
        <v>122</v>
      </c>
      <c r="B21" s="23" t="s">
        <v>18</v>
      </c>
      <c r="C21" s="24">
        <v>30</v>
      </c>
      <c r="D21" s="91">
        <v>25</v>
      </c>
      <c r="E21" s="92">
        <v>90</v>
      </c>
      <c r="F21" s="2"/>
      <c r="G21" s="2"/>
      <c r="H21" s="2"/>
      <c r="I21" s="2"/>
      <c r="J21" s="2"/>
    </row>
    <row r="22" spans="1:10" ht="14.25" x14ac:dyDescent="0.2">
      <c r="A22" s="28"/>
      <c r="B22" s="23"/>
      <c r="C22" s="24"/>
      <c r="D22" s="91"/>
      <c r="E22" s="92"/>
      <c r="F22" s="2"/>
      <c r="G22" s="2"/>
      <c r="H22" s="2"/>
      <c r="I22" s="2"/>
      <c r="J22" s="2"/>
    </row>
    <row r="23" spans="1:10" ht="15" x14ac:dyDescent="0.25">
      <c r="A23" s="2"/>
      <c r="B23" s="2"/>
      <c r="C23" s="2"/>
      <c r="D23" s="58" t="s">
        <v>35</v>
      </c>
      <c r="E23" s="93">
        <f>SUM(E21:E22)</f>
        <v>90</v>
      </c>
      <c r="F23" s="2"/>
      <c r="G23" s="2"/>
      <c r="H23" s="2"/>
      <c r="I23" s="2"/>
      <c r="J23" s="2"/>
    </row>
    <row r="24" spans="1:10" ht="14.2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4.2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5" x14ac:dyDescent="0.25">
      <c r="A26" s="2"/>
      <c r="B26" s="115" t="s">
        <v>49</v>
      </c>
      <c r="C26" s="115"/>
      <c r="D26" s="115"/>
      <c r="E26" s="42">
        <f>+F12</f>
        <v>116.66666666666667</v>
      </c>
      <c r="F26" s="2"/>
      <c r="G26" s="2"/>
      <c r="H26" s="2"/>
      <c r="I26" s="2"/>
      <c r="J26" s="2"/>
    </row>
    <row r="27" spans="1:10" ht="15" x14ac:dyDescent="0.25">
      <c r="A27" s="2"/>
      <c r="B27" s="115" t="s">
        <v>50</v>
      </c>
      <c r="C27" s="115"/>
      <c r="D27" s="115"/>
      <c r="E27" s="43">
        <f>+J17</f>
        <v>54.462732786885262</v>
      </c>
      <c r="F27" s="2"/>
      <c r="G27" s="2"/>
      <c r="H27" s="2"/>
      <c r="I27" s="2"/>
      <c r="J27" s="2"/>
    </row>
    <row r="28" spans="1:10" ht="15" x14ac:dyDescent="0.25">
      <c r="A28" s="2"/>
      <c r="B28" s="115" t="s">
        <v>51</v>
      </c>
      <c r="C28" s="115"/>
      <c r="D28" s="115"/>
      <c r="E28" s="46">
        <f>+E23</f>
        <v>90</v>
      </c>
      <c r="F28" s="2"/>
      <c r="G28" s="2"/>
      <c r="H28" s="2"/>
      <c r="I28" s="2"/>
      <c r="J28" s="2"/>
    </row>
    <row r="29" spans="1:10" ht="15" x14ac:dyDescent="0.25">
      <c r="A29" s="2"/>
      <c r="B29" s="115" t="s">
        <v>123</v>
      </c>
      <c r="C29" s="115"/>
      <c r="D29" s="115"/>
      <c r="E29" s="74">
        <f>SUM(E26:E28)</f>
        <v>261.12939945355197</v>
      </c>
      <c r="F29" s="2"/>
      <c r="G29" s="42"/>
      <c r="H29" s="2"/>
      <c r="I29" s="2"/>
      <c r="J29" s="2"/>
    </row>
  </sheetData>
  <mergeCells count="7">
    <mergeCell ref="B29:D29"/>
    <mergeCell ref="A4:E4"/>
    <mergeCell ref="A7:D7"/>
    <mergeCell ref="A8:D8"/>
    <mergeCell ref="B26:D26"/>
    <mergeCell ref="B27:D27"/>
    <mergeCell ref="B28:D28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0"/>
  <sheetViews>
    <sheetView topLeftCell="A4" zoomScale="80" zoomScaleNormal="80" workbookViewId="0">
      <selection activeCell="A6" sqref="A6:D6"/>
    </sheetView>
  </sheetViews>
  <sheetFormatPr baseColWidth="10" defaultRowHeight="12.75" x14ac:dyDescent="0.2"/>
  <cols>
    <col min="1" max="1" width="66.140625" customWidth="1"/>
    <col min="2" max="3" width="14.28515625" customWidth="1"/>
    <col min="4" max="4" width="18.28515625" customWidth="1"/>
    <col min="5" max="5" width="16.7109375" customWidth="1"/>
    <col min="6" max="7" width="20.5703125" customWidth="1"/>
    <col min="8" max="8" width="14.28515625" customWidth="1"/>
  </cols>
  <sheetData>
    <row r="1" spans="1:8" ht="14.25" x14ac:dyDescent="0.2">
      <c r="A1" s="2"/>
      <c r="B1" s="2"/>
      <c r="C1" s="2"/>
      <c r="D1" s="2"/>
      <c r="E1" s="2"/>
      <c r="F1" s="2"/>
      <c r="G1" s="2"/>
      <c r="H1" s="2"/>
    </row>
    <row r="2" spans="1:8" ht="14.25" x14ac:dyDescent="0.2">
      <c r="A2" s="2"/>
      <c r="B2" s="2"/>
      <c r="C2" s="2"/>
      <c r="D2" s="2"/>
      <c r="E2" s="2"/>
      <c r="F2" s="2"/>
      <c r="G2" s="2"/>
      <c r="H2" s="2"/>
    </row>
    <row r="3" spans="1:8" ht="15" x14ac:dyDescent="0.25">
      <c r="A3" s="110" t="s">
        <v>0</v>
      </c>
      <c r="B3" s="110"/>
      <c r="C3" s="110"/>
      <c r="D3" s="110"/>
      <c r="E3" s="110"/>
      <c r="F3" s="77"/>
      <c r="G3" s="77"/>
      <c r="H3" s="2"/>
    </row>
    <row r="4" spans="1:8" ht="15" x14ac:dyDescent="0.25">
      <c r="A4" s="77"/>
      <c r="B4" s="76"/>
      <c r="C4" s="76"/>
      <c r="D4" s="76"/>
      <c r="E4" s="76"/>
      <c r="F4" s="76"/>
      <c r="G4" s="76"/>
      <c r="H4" s="2"/>
    </row>
    <row r="5" spans="1:8" ht="15" x14ac:dyDescent="0.25">
      <c r="A5" s="52" t="s">
        <v>1</v>
      </c>
      <c r="B5" s="53" t="s">
        <v>2</v>
      </c>
      <c r="C5" s="54">
        <f>+'[1]1'!C7</f>
        <v>1</v>
      </c>
      <c r="D5" s="55"/>
      <c r="E5" s="56" t="s">
        <v>3</v>
      </c>
      <c r="F5" s="78"/>
      <c r="G5" s="78"/>
      <c r="H5" s="2"/>
    </row>
    <row r="6" spans="1:8" ht="28.5" x14ac:dyDescent="0.2">
      <c r="A6" s="111" t="s">
        <v>139</v>
      </c>
      <c r="B6" s="111"/>
      <c r="C6" s="111"/>
      <c r="D6" s="111"/>
      <c r="E6" s="59" t="s">
        <v>132</v>
      </c>
      <c r="F6" s="79"/>
      <c r="G6" s="79"/>
      <c r="H6" s="43"/>
    </row>
    <row r="7" spans="1:8" ht="14.25" x14ac:dyDescent="0.2">
      <c r="A7" s="112" t="s">
        <v>133</v>
      </c>
      <c r="B7" s="113"/>
      <c r="C7" s="113"/>
      <c r="D7" s="114"/>
      <c r="E7" s="60">
        <v>4</v>
      </c>
      <c r="F7" s="80"/>
      <c r="G7" s="80"/>
      <c r="H7" s="2"/>
    </row>
    <row r="8" spans="1:8" ht="15" x14ac:dyDescent="0.25">
      <c r="A8" s="77"/>
      <c r="B8" s="76"/>
      <c r="C8" s="76"/>
      <c r="D8" s="76"/>
      <c r="E8" s="76"/>
      <c r="F8" s="76"/>
      <c r="G8" s="76"/>
      <c r="H8" s="2"/>
    </row>
    <row r="9" spans="1:8" ht="30" x14ac:dyDescent="0.2">
      <c r="A9" s="57" t="s">
        <v>79</v>
      </c>
      <c r="B9" s="57" t="s">
        <v>5</v>
      </c>
      <c r="C9" s="57" t="s">
        <v>6</v>
      </c>
      <c r="D9" s="64" t="s">
        <v>7</v>
      </c>
      <c r="E9" s="67" t="s">
        <v>134</v>
      </c>
      <c r="F9" s="67" t="s">
        <v>81</v>
      </c>
      <c r="G9" s="97"/>
      <c r="H9" s="2"/>
    </row>
    <row r="10" spans="1:8" ht="14.25" x14ac:dyDescent="0.2">
      <c r="A10" s="22" t="s">
        <v>135</v>
      </c>
      <c r="B10" s="23" t="s">
        <v>11</v>
      </c>
      <c r="C10" s="23">
        <v>20</v>
      </c>
      <c r="D10" s="65">
        <v>679</v>
      </c>
      <c r="E10" s="25">
        <f t="shared" ref="E10:E18" si="0">+C10*D10</f>
        <v>13580</v>
      </c>
      <c r="F10" s="25">
        <f t="shared" ref="F10:F18" si="1">+E10/12</f>
        <v>1131.6666666666667</v>
      </c>
      <c r="G10" s="26"/>
      <c r="H10" s="2"/>
    </row>
    <row r="11" spans="1:8" ht="14.25" x14ac:dyDescent="0.2">
      <c r="A11" s="22" t="s">
        <v>91</v>
      </c>
      <c r="B11" s="23" t="s">
        <v>140</v>
      </c>
      <c r="C11" s="63">
        <v>20</v>
      </c>
      <c r="D11" s="65">
        <v>1350</v>
      </c>
      <c r="E11" s="25">
        <f t="shared" si="0"/>
        <v>27000</v>
      </c>
      <c r="F11" s="25">
        <f t="shared" si="1"/>
        <v>2250</v>
      </c>
      <c r="H11" s="2"/>
    </row>
    <row r="12" spans="1:8" ht="14.25" x14ac:dyDescent="0.2">
      <c r="A12" s="22" t="s">
        <v>93</v>
      </c>
      <c r="B12" s="23" t="s">
        <v>140</v>
      </c>
      <c r="C12" s="63">
        <v>20</v>
      </c>
      <c r="D12" s="65">
        <v>858</v>
      </c>
      <c r="E12" s="25">
        <f t="shared" si="0"/>
        <v>17160</v>
      </c>
      <c r="F12" s="25">
        <f t="shared" si="1"/>
        <v>1430</v>
      </c>
      <c r="G12" s="26"/>
      <c r="H12" s="2"/>
    </row>
    <row r="13" spans="1:8" ht="14.25" x14ac:dyDescent="0.2">
      <c r="A13" s="22" t="s">
        <v>104</v>
      </c>
      <c r="B13" s="23" t="s">
        <v>102</v>
      </c>
      <c r="C13" s="63">
        <v>25</v>
      </c>
      <c r="D13" s="65">
        <v>25</v>
      </c>
      <c r="E13" s="25">
        <f t="shared" si="0"/>
        <v>625</v>
      </c>
      <c r="F13" s="25">
        <f t="shared" si="1"/>
        <v>52.083333333333336</v>
      </c>
      <c r="G13" s="26"/>
      <c r="H13" s="2"/>
    </row>
    <row r="14" spans="1:8" ht="14.25" x14ac:dyDescent="0.2">
      <c r="A14" s="22" t="s">
        <v>141</v>
      </c>
      <c r="B14" s="23" t="s">
        <v>102</v>
      </c>
      <c r="C14" s="63">
        <v>40</v>
      </c>
      <c r="D14" s="65">
        <v>25</v>
      </c>
      <c r="E14" s="25">
        <f t="shared" si="0"/>
        <v>1000</v>
      </c>
      <c r="F14" s="25">
        <f t="shared" si="1"/>
        <v>83.333333333333329</v>
      </c>
      <c r="G14" s="26"/>
      <c r="H14" s="2"/>
    </row>
    <row r="15" spans="1:8" ht="14.25" x14ac:dyDescent="0.2">
      <c r="A15" s="22" t="s">
        <v>142</v>
      </c>
      <c r="B15" s="23" t="s">
        <v>102</v>
      </c>
      <c r="C15" s="63">
        <v>20</v>
      </c>
      <c r="D15" s="65">
        <v>1254</v>
      </c>
      <c r="E15" s="25">
        <f t="shared" si="0"/>
        <v>25080</v>
      </c>
      <c r="F15" s="25">
        <f t="shared" si="1"/>
        <v>2090</v>
      </c>
      <c r="G15" s="26"/>
      <c r="H15" s="2"/>
    </row>
    <row r="16" spans="1:8" ht="14.25" x14ac:dyDescent="0.2">
      <c r="A16" s="22" t="s">
        <v>143</v>
      </c>
      <c r="B16" s="23" t="s">
        <v>11</v>
      </c>
      <c r="C16" s="63">
        <v>40</v>
      </c>
      <c r="D16" s="65">
        <v>16</v>
      </c>
      <c r="E16" s="25">
        <f t="shared" si="0"/>
        <v>640</v>
      </c>
      <c r="F16" s="25">
        <f t="shared" si="1"/>
        <v>53.333333333333336</v>
      </c>
      <c r="G16" s="26"/>
      <c r="H16" s="2"/>
    </row>
    <row r="17" spans="1:10" ht="14.25" x14ac:dyDescent="0.2">
      <c r="A17" s="22" t="s">
        <v>144</v>
      </c>
      <c r="B17" s="23" t="s">
        <v>102</v>
      </c>
      <c r="C17" s="63">
        <v>40</v>
      </c>
      <c r="D17" s="65">
        <v>45</v>
      </c>
      <c r="E17" s="25">
        <f t="shared" si="0"/>
        <v>1800</v>
      </c>
      <c r="F17" s="25">
        <f t="shared" si="1"/>
        <v>150</v>
      </c>
      <c r="G17" s="26"/>
      <c r="H17" s="2"/>
    </row>
    <row r="18" spans="1:10" ht="14.25" x14ac:dyDescent="0.2">
      <c r="A18" s="22" t="s">
        <v>145</v>
      </c>
      <c r="B18" s="23" t="s">
        <v>146</v>
      </c>
      <c r="C18" s="63">
        <v>50</v>
      </c>
      <c r="D18" s="65">
        <v>115</v>
      </c>
      <c r="E18" s="25">
        <f t="shared" si="0"/>
        <v>5750</v>
      </c>
      <c r="F18" s="25">
        <f t="shared" si="1"/>
        <v>479.16666666666669</v>
      </c>
      <c r="G18" s="26"/>
      <c r="H18" s="2"/>
    </row>
    <row r="19" spans="1:10" ht="15" x14ac:dyDescent="0.25">
      <c r="A19" s="2"/>
      <c r="B19" s="76"/>
      <c r="C19" s="2"/>
      <c r="D19" s="81"/>
      <c r="E19" s="66"/>
      <c r="F19" s="26"/>
      <c r="G19" s="26"/>
      <c r="H19" s="2"/>
    </row>
    <row r="20" spans="1:10" ht="15" x14ac:dyDescent="0.25">
      <c r="A20" s="2"/>
      <c r="B20" s="76"/>
      <c r="C20" s="2"/>
      <c r="D20" s="58" t="s">
        <v>35</v>
      </c>
      <c r="E20" s="68">
        <f>SUM(E10:E10)</f>
        <v>13580</v>
      </c>
      <c r="F20" s="68">
        <f>SUM(F10:F19)</f>
        <v>7719.583333333333</v>
      </c>
      <c r="G20" s="98"/>
      <c r="H20" s="2"/>
    </row>
    <row r="21" spans="1:10" ht="15" x14ac:dyDescent="0.25">
      <c r="A21" s="2"/>
      <c r="B21" s="76"/>
      <c r="C21" s="2"/>
      <c r="D21" s="81"/>
      <c r="E21" s="66"/>
      <c r="F21" s="26"/>
      <c r="G21" s="26"/>
      <c r="H21" s="2"/>
    </row>
    <row r="22" spans="1:10" ht="15" x14ac:dyDescent="0.25">
      <c r="A22" s="2"/>
      <c r="B22" s="76"/>
      <c r="C22" s="2"/>
      <c r="D22" s="81"/>
      <c r="E22" s="66"/>
      <c r="F22" s="26"/>
      <c r="G22" s="26"/>
      <c r="H22" s="2"/>
    </row>
    <row r="23" spans="1:10" ht="60" x14ac:dyDescent="0.2">
      <c r="A23" s="57" t="s">
        <v>36</v>
      </c>
      <c r="B23" s="57" t="s">
        <v>5</v>
      </c>
      <c r="C23" s="57" t="s">
        <v>6</v>
      </c>
      <c r="D23" s="57" t="s">
        <v>37</v>
      </c>
      <c r="E23" s="57" t="s">
        <v>38</v>
      </c>
      <c r="F23" s="75" t="s">
        <v>39</v>
      </c>
      <c r="G23" s="75" t="s">
        <v>40</v>
      </c>
      <c r="H23" s="75" t="s">
        <v>80</v>
      </c>
      <c r="I23" s="75" t="s">
        <v>42</v>
      </c>
      <c r="J23" s="67" t="s">
        <v>81</v>
      </c>
    </row>
    <row r="24" spans="1:10" ht="14.25" x14ac:dyDescent="0.2">
      <c r="A24" s="28" t="s">
        <v>124</v>
      </c>
      <c r="B24" s="23" t="s">
        <v>121</v>
      </c>
      <c r="C24" s="24">
        <v>1</v>
      </c>
      <c r="D24" s="36">
        <v>5906.180800000001</v>
      </c>
      <c r="E24" s="24">
        <f>+D24/30.5</f>
        <v>193.64527213114758</v>
      </c>
      <c r="F24" s="24">
        <f>+E24/8</f>
        <v>24.205659016393447</v>
      </c>
      <c r="G24" s="24">
        <v>0.28682718579234973</v>
      </c>
      <c r="H24" s="24">
        <f>+F24*1.5</f>
        <v>36.308488524590175</v>
      </c>
      <c r="I24" s="82">
        <v>7</v>
      </c>
      <c r="J24" s="73">
        <f>+H24*I24</f>
        <v>254.15941967213121</v>
      </c>
    </row>
    <row r="25" spans="1:10" ht="15" x14ac:dyDescent="0.25">
      <c r="A25" s="2"/>
      <c r="B25" s="76"/>
      <c r="C25" s="2"/>
      <c r="D25" s="2"/>
      <c r="E25" s="2"/>
      <c r="F25" s="2"/>
      <c r="G25" s="69" t="s">
        <v>35</v>
      </c>
      <c r="H25" s="70"/>
      <c r="I25" s="70"/>
      <c r="J25" s="72">
        <f>SUM(J24:J24)</f>
        <v>254.15941967213121</v>
      </c>
    </row>
    <row r="26" spans="1:10" ht="15" x14ac:dyDescent="0.25">
      <c r="A26" s="2"/>
      <c r="B26" s="76"/>
      <c r="C26" s="2"/>
      <c r="D26" s="81"/>
      <c r="E26" s="66"/>
      <c r="F26" s="26"/>
      <c r="G26" s="26"/>
      <c r="H26" s="2"/>
    </row>
    <row r="27" spans="1:10" ht="15" x14ac:dyDescent="0.25">
      <c r="A27" s="2"/>
      <c r="B27" s="76"/>
      <c r="C27" s="2"/>
      <c r="D27" s="81"/>
      <c r="E27" s="66"/>
      <c r="F27" s="26"/>
      <c r="G27" s="26"/>
      <c r="H27" s="2"/>
    </row>
    <row r="28" spans="1:10" ht="15" x14ac:dyDescent="0.25">
      <c r="A28" s="2"/>
      <c r="B28" s="76"/>
      <c r="C28" s="2"/>
      <c r="D28" s="81"/>
      <c r="E28" s="66"/>
      <c r="F28" s="26"/>
      <c r="G28" s="26"/>
      <c r="H28" s="2"/>
    </row>
    <row r="29" spans="1:10" ht="15" x14ac:dyDescent="0.25">
      <c r="A29" s="2"/>
      <c r="B29" s="76"/>
      <c r="C29" s="2"/>
      <c r="D29" s="81"/>
      <c r="E29" s="66"/>
      <c r="F29" s="26"/>
      <c r="G29" s="26"/>
      <c r="H29" s="2"/>
    </row>
    <row r="30" spans="1:10" ht="15" x14ac:dyDescent="0.25">
      <c r="A30" s="81"/>
      <c r="B30" s="77"/>
      <c r="C30" s="81"/>
      <c r="D30" s="81"/>
      <c r="E30" s="34"/>
      <c r="F30" s="26"/>
      <c r="G30" s="26"/>
      <c r="H30" s="2"/>
    </row>
    <row r="31" spans="1:10" ht="30" x14ac:dyDescent="0.25">
      <c r="A31" s="83" t="s">
        <v>43</v>
      </c>
      <c r="B31" s="83" t="s">
        <v>5</v>
      </c>
      <c r="C31" s="83" t="s">
        <v>6</v>
      </c>
      <c r="D31" s="83" t="s">
        <v>7</v>
      </c>
      <c r="E31" s="94" t="s">
        <v>44</v>
      </c>
      <c r="F31" s="75" t="s">
        <v>81</v>
      </c>
      <c r="G31" s="99"/>
      <c r="H31" s="2"/>
    </row>
    <row r="32" spans="1:10" ht="28.5" x14ac:dyDescent="0.2">
      <c r="A32" s="28" t="s">
        <v>136</v>
      </c>
      <c r="B32" s="23" t="s">
        <v>137</v>
      </c>
      <c r="C32" s="24">
        <v>5</v>
      </c>
      <c r="D32" s="91">
        <v>1115</v>
      </c>
      <c r="E32" s="92">
        <f>+D32*C32</f>
        <v>5575</v>
      </c>
      <c r="F32" s="100">
        <f t="shared" ref="F32" si="2">+E32/12</f>
        <v>464.58333333333331</v>
      </c>
      <c r="G32" s="2"/>
      <c r="H32" s="2"/>
    </row>
    <row r="33" spans="1:8" ht="15" x14ac:dyDescent="0.25">
      <c r="A33" s="2"/>
      <c r="B33" s="2"/>
      <c r="C33" s="2"/>
      <c r="E33" s="58" t="s">
        <v>35</v>
      </c>
      <c r="F33" s="93">
        <f>SUM(F32:F32)</f>
        <v>464.58333333333331</v>
      </c>
      <c r="G33" s="2"/>
      <c r="H33" s="2"/>
    </row>
    <row r="34" spans="1:8" ht="14.25" x14ac:dyDescent="0.2">
      <c r="A34" s="2"/>
      <c r="B34" s="2"/>
      <c r="C34" s="2"/>
      <c r="D34" s="2"/>
      <c r="E34" s="2"/>
      <c r="F34" s="2"/>
      <c r="G34" s="2"/>
      <c r="H34" s="2"/>
    </row>
    <row r="35" spans="1:8" ht="14.25" x14ac:dyDescent="0.2">
      <c r="A35" s="2"/>
      <c r="B35" s="2"/>
      <c r="C35" s="2"/>
      <c r="D35" s="2"/>
      <c r="E35" s="2"/>
      <c r="F35" s="2"/>
      <c r="G35" s="2"/>
      <c r="H35" s="2"/>
    </row>
    <row r="36" spans="1:8" ht="15" x14ac:dyDescent="0.25">
      <c r="A36" s="2"/>
      <c r="B36" s="115" t="s">
        <v>49</v>
      </c>
      <c r="C36" s="115"/>
      <c r="D36" s="115"/>
      <c r="E36" s="42">
        <f>+F20</f>
        <v>7719.583333333333</v>
      </c>
      <c r="F36" s="2"/>
      <c r="G36" s="2"/>
      <c r="H36" s="2"/>
    </row>
    <row r="37" spans="1:8" ht="15" x14ac:dyDescent="0.25">
      <c r="A37" s="2"/>
      <c r="B37" s="118" t="s">
        <v>147</v>
      </c>
      <c r="C37" s="118"/>
      <c r="D37" s="118"/>
      <c r="E37" s="42">
        <f>+J25</f>
        <v>254.15941967213121</v>
      </c>
      <c r="F37" s="2"/>
      <c r="G37" s="2"/>
      <c r="H37" s="2"/>
    </row>
    <row r="38" spans="1:8" ht="15" x14ac:dyDescent="0.25">
      <c r="A38" s="2"/>
      <c r="B38" s="115" t="s">
        <v>51</v>
      </c>
      <c r="C38" s="115"/>
      <c r="D38" s="115"/>
      <c r="E38" s="46">
        <f>+F33</f>
        <v>464.58333333333331</v>
      </c>
      <c r="F38" s="2"/>
      <c r="G38" s="2"/>
      <c r="H38" s="2"/>
    </row>
    <row r="39" spans="1:8" ht="15" x14ac:dyDescent="0.25">
      <c r="A39" s="2"/>
      <c r="B39" s="117" t="s">
        <v>138</v>
      </c>
      <c r="C39" s="117"/>
      <c r="D39" s="117"/>
      <c r="E39" s="74">
        <f>SUM(E36:E38)</f>
        <v>8438.3260863387986</v>
      </c>
      <c r="F39" s="2"/>
      <c r="G39" s="2"/>
      <c r="H39" s="2"/>
    </row>
    <row r="40" spans="1:8" ht="14.25" x14ac:dyDescent="0.2">
      <c r="A40" s="2"/>
      <c r="B40" s="2"/>
      <c r="C40" s="2"/>
      <c r="D40" s="2"/>
      <c r="E40" s="2"/>
      <c r="F40" s="2"/>
      <c r="G40" s="2"/>
      <c r="H40" s="2"/>
    </row>
  </sheetData>
  <mergeCells count="7">
    <mergeCell ref="B39:D39"/>
    <mergeCell ref="B37:D37"/>
    <mergeCell ref="A3:E3"/>
    <mergeCell ref="A6:D6"/>
    <mergeCell ref="A7:D7"/>
    <mergeCell ref="B36:D36"/>
    <mergeCell ref="B38:D38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ENTRADAGRALDEPORTIVAS</vt:lpstr>
      <vt:lpstr>ENTRADANIÑOS</vt:lpstr>
      <vt:lpstr>MOTOCICLETA</vt:lpstr>
      <vt:lpstr>VENDEDORAMBULATE</vt:lpstr>
      <vt:lpstr>USODECANCHAAUDITORIOCUOTANOC</vt:lpstr>
      <vt:lpstr>CANCHADEBASQUETBOLNOCVAZNIETO</vt:lpstr>
      <vt:lpstr>CANCHATECHADABASQUETVAZQUENODEP</vt:lpstr>
      <vt:lpstr>CAMPODEBEISBOLVAZQUEZNIETO</vt:lpstr>
      <vt:lpstr>USODECANCHALACOLMENAnacionales</vt:lpstr>
      <vt:lpstr>USODECANCHALACOLMENAlocal</vt:lpstr>
      <vt:lpstr>INSCRIPCIONCARRERA</vt:lpstr>
      <vt:lpstr>PINTADODERUTA</vt:lpstr>
      <vt:lpstr>AVAL</vt:lpstr>
      <vt:lpstr>CURSODEVERANO</vt:lpstr>
      <vt:lpstr>USODEESPACIOCUOTADIURNAESTACION</vt:lpstr>
      <vt:lpstr>USODEESPACIOCUOTANOCTUESTACION</vt:lpstr>
      <vt:lpstr>ESTACIONAMIENTO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servertim</dc:creator>
  <cp:lastModifiedBy>prueb</cp:lastModifiedBy>
  <cp:lastPrinted>2022-07-29T17:58:18Z</cp:lastPrinted>
  <dcterms:created xsi:type="dcterms:W3CDTF">2017-09-27T19:32:59Z</dcterms:created>
  <dcterms:modified xsi:type="dcterms:W3CDTF">2022-11-02T17:05:39Z</dcterms:modified>
</cp:coreProperties>
</file>