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Y Y DISPOSICIONES 2023\Iniciativa LeyIngr23.021123\Anexos Ley de Ingresos 2023\Traslado Residuos\"/>
    </mc:Choice>
  </mc:AlternateContent>
  <bookViews>
    <workbookView xWindow="-120" yWindow="-120" windowWidth="20730" windowHeight="11160"/>
  </bookViews>
  <sheets>
    <sheet name="FORMULADO" sheetId="2" r:id="rId1"/>
  </sheets>
  <definedNames>
    <definedName name="_xlnm.Print_Area" localSheetId="0">FORMULADO!$A$1:$F$36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D29" i="2"/>
  <c r="B24" i="2"/>
  <c r="D24" i="2"/>
  <c r="E22" i="2"/>
  <c r="B22" i="2"/>
  <c r="F29" i="2" l="1"/>
  <c r="P11" i="2" l="1"/>
  <c r="F19" i="2"/>
  <c r="F31" i="2"/>
  <c r="D17" i="2"/>
  <c r="E17" i="2" s="1"/>
  <c r="J17" i="2" s="1"/>
  <c r="D16" i="2"/>
  <c r="E16" i="2" s="1"/>
  <c r="J16" i="2" s="1"/>
  <c r="B30" i="2"/>
  <c r="D30" i="2" s="1"/>
  <c r="E30" i="2" s="1"/>
  <c r="E24" i="2"/>
  <c r="B23" i="2"/>
  <c r="E23" i="2" s="1"/>
  <c r="E29" i="2"/>
  <c r="J29" i="2"/>
  <c r="B28" i="2"/>
  <c r="D28" i="2" s="1"/>
  <c r="E28" i="2" s="1"/>
  <c r="B27" i="2"/>
  <c r="D27" i="2" s="1"/>
  <c r="E27" i="2" s="1"/>
  <c r="B26" i="2"/>
  <c r="D26" i="2" s="1"/>
  <c r="E26" i="2" s="1"/>
  <c r="B25" i="2"/>
  <c r="D25" i="2" s="1"/>
  <c r="E25" i="2" s="1"/>
  <c r="S10" i="2"/>
  <c r="H24" i="2"/>
  <c r="H19" i="2"/>
  <c r="H28" i="2"/>
  <c r="F33" i="2" l="1"/>
  <c r="H31" i="2"/>
  <c r="E31" i="2"/>
  <c r="E19" i="2"/>
  <c r="E33" i="2" l="1"/>
  <c r="G19" i="2"/>
  <c r="G28" i="2"/>
  <c r="G31" i="2" l="1"/>
  <c r="H33" i="2"/>
  <c r="E36" i="2"/>
  <c r="E12" i="2" s="1"/>
  <c r="G33" i="2"/>
  <c r="R11" i="2" l="1"/>
  <c r="S11" i="2" s="1"/>
</calcChain>
</file>

<file path=xl/sharedStrings.xml><?xml version="1.0" encoding="utf-8"?>
<sst xmlns="http://schemas.openxmlformats.org/spreadsheetml/2006/main" count="51" uniqueCount="42">
  <si>
    <r>
      <rPr>
        <b/>
        <sz val="10"/>
        <rFont val="Calibri"/>
        <family val="2"/>
      </rPr>
      <t>INGRESOS</t>
    </r>
  </si>
  <si>
    <r>
      <rPr>
        <sz val="10"/>
        <rFont val="Calibri"/>
        <family val="2"/>
      </rPr>
      <t>COSTO RECOLECCION POR KG</t>
    </r>
  </si>
  <si>
    <r>
      <rPr>
        <b/>
        <sz val="10"/>
        <rFont val="Calibri"/>
        <family val="2"/>
      </rPr>
      <t>COSTOS FIJOS</t>
    </r>
  </si>
  <si>
    <r>
      <rPr>
        <b/>
        <sz val="10"/>
        <rFont val="Calibri"/>
        <family val="2"/>
      </rPr>
      <t>MANO DE OBRA</t>
    </r>
  </si>
  <si>
    <r>
      <rPr>
        <b/>
        <sz val="9"/>
        <rFont val="Calibri"/>
        <family val="2"/>
      </rPr>
      <t>TOTAL MANO DE OBRA</t>
    </r>
  </si>
  <si>
    <r>
      <rPr>
        <b/>
        <sz val="10"/>
        <rFont val="Calibri"/>
        <family val="2"/>
      </rPr>
      <t>COSTOS VARIABLES</t>
    </r>
  </si>
  <si>
    <r>
      <rPr>
        <b/>
        <sz val="10"/>
        <rFont val="Calibri"/>
        <family val="2"/>
      </rPr>
      <t>TOTAL COSTOS VARIABLES</t>
    </r>
  </si>
  <si>
    <t>ANEXO 1</t>
  </si>
  <si>
    <t>DIRECCIÓN GENERAL DE SERVICIOS PÚBLICOS</t>
  </si>
  <si>
    <t>DIRECCIÓN DE SERVICIOS BÁSICOS</t>
  </si>
  <si>
    <t>COORDINACIÓN DE LIMPIA</t>
  </si>
  <si>
    <t>MALLA SOMBRA PARA ASEGURAMIENTO DE CARGA</t>
  </si>
  <si>
    <t>CONCEPTO</t>
  </si>
  <si>
    <t>3 AÑOS</t>
  </si>
  <si>
    <t>COSTO MENSUAL</t>
  </si>
  <si>
    <t>COSTO DIARIO</t>
  </si>
  <si>
    <t>6 MESES</t>
  </si>
  <si>
    <t>1 AÑO</t>
  </si>
  <si>
    <t>RECOLECCIÓN</t>
  </si>
  <si>
    <t>JUEGO DE CUATRO LLANTAS</t>
  </si>
  <si>
    <t>SUMINISTRO DE COMBUSTIBLE ANUAL</t>
  </si>
  <si>
    <t>DIARIO</t>
  </si>
  <si>
    <t>UNIDAD DE MEDIDA</t>
  </si>
  <si>
    <t>COSTO POR KILO</t>
  </si>
  <si>
    <t>KG RECOLECTADOS /JORNAL 8 HORAS</t>
  </si>
  <si>
    <t>INTEGRADO</t>
  </si>
  <si>
    <t>JORNAL</t>
  </si>
  <si>
    <t>M.O. OPERATIVO AYUDANTE DE CHOFER JORNAL</t>
  </si>
  <si>
    <t>COSTO DIARIO INTEGRADO</t>
  </si>
  <si>
    <t>MANTENIMIENTO PREVENTIVO</t>
  </si>
  <si>
    <t>SEGURO DEL VEHÍCULO, FIANZA Y VERIFICACIÓN</t>
  </si>
  <si>
    <t>COSTO TOTAL</t>
  </si>
  <si>
    <t>ALARMA DE REVERSA</t>
  </si>
  <si>
    <t>TACON DE ESTACIONAMIENTO</t>
  </si>
  <si>
    <t>LOGOS Y SENALETICA DE LA CAJA</t>
  </si>
  <si>
    <t>EQUIPO DE PROTECCIÓN PERSONAL</t>
  </si>
  <si>
    <t>VEHICULO DE 1 TONELADA</t>
  </si>
  <si>
    <t>COSTO UNITARIO DE TRASLADO DE RESIDUOS SOLIDOS URBANOS POR TURNO ( 8 horas)</t>
  </si>
  <si>
    <t>INSUMOS</t>
  </si>
  <si>
    <t xml:space="preserve">M.O. OPERATIVO CHOFER POR JORNAL </t>
  </si>
  <si>
    <t>COSTO ANUAL</t>
  </si>
  <si>
    <t>TARIFA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</si>
</sst>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</font>
    <font>
      <b/>
      <sz val="14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CE9D9"/>
      </patternFill>
    </fill>
    <fill>
      <patternFill patternType="solid">
        <fgColor rgb="FFF1DCDB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5"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wrapText="1"/>
    </xf>
    <xf numFmtId="44" fontId="0" fillId="0" borderId="0" xfId="1" applyFont="1" applyFill="1" applyBorder="1" applyAlignment="1">
      <alignment horizontal="left" vertical="top"/>
    </xf>
    <xf numFmtId="44" fontId="0" fillId="0" borderId="0" xfId="0" applyNumberForma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left" vertical="top"/>
    </xf>
    <xf numFmtId="44" fontId="8" fillId="0" borderId="0" xfId="1" applyFont="1" applyFill="1" applyBorder="1" applyAlignment="1">
      <alignment horizontal="left" vertical="top"/>
    </xf>
    <xf numFmtId="0" fontId="0" fillId="0" borderId="9" xfId="0" applyFill="1" applyBorder="1" applyAlignment="1">
      <alignment horizontal="left" wrapText="1"/>
    </xf>
    <xf numFmtId="44" fontId="0" fillId="0" borderId="0" xfId="1" applyNumberFormat="1" applyFont="1" applyFill="1" applyBorder="1" applyAlignment="1">
      <alignment horizontal="left" vertical="top"/>
    </xf>
    <xf numFmtId="44" fontId="0" fillId="0" borderId="3" xfId="0" applyNumberFormat="1" applyFill="1" applyBorder="1" applyAlignment="1">
      <alignment horizontal="left" wrapText="1"/>
    </xf>
    <xf numFmtId="44" fontId="2" fillId="2" borderId="3" xfId="0" applyNumberFormat="1" applyFont="1" applyFill="1" applyBorder="1" applyAlignment="1">
      <alignment horizontal="right" vertical="top" wrapText="1"/>
    </xf>
    <xf numFmtId="44" fontId="2" fillId="4" borderId="3" xfId="1" applyNumberFormat="1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left" vertical="top" wrapText="1"/>
    </xf>
    <xf numFmtId="44" fontId="2" fillId="0" borderId="14" xfId="0" applyNumberFormat="1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left" vertical="top" wrapText="1"/>
    </xf>
    <xf numFmtId="44" fontId="3" fillId="0" borderId="17" xfId="1" applyNumberFormat="1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4" fontId="3" fillId="0" borderId="14" xfId="1" applyNumberFormat="1" applyFont="1" applyFill="1" applyBorder="1" applyAlignment="1">
      <alignment horizontal="right" vertical="top" wrapText="1"/>
    </xf>
    <xf numFmtId="44" fontId="2" fillId="4" borderId="17" xfId="1" applyNumberFormat="1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3" fillId="0" borderId="20" xfId="1" applyNumberFormat="1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left" wrapText="1"/>
    </xf>
    <xf numFmtId="44" fontId="0" fillId="0" borderId="14" xfId="1" applyNumberFormat="1" applyFont="1" applyFill="1" applyBorder="1" applyAlignment="1">
      <alignment horizontal="left" vertical="top"/>
    </xf>
    <xf numFmtId="44" fontId="7" fillId="0" borderId="14" xfId="1" applyNumberFormat="1" applyFont="1" applyFill="1" applyBorder="1" applyAlignment="1">
      <alignment horizontal="left" vertical="top"/>
    </xf>
    <xf numFmtId="0" fontId="0" fillId="0" borderId="13" xfId="0" applyFill="1" applyBorder="1" applyAlignment="1">
      <alignment horizontal="left" wrapText="1"/>
    </xf>
    <xf numFmtId="44" fontId="0" fillId="0" borderId="14" xfId="0" applyNumberFormat="1" applyFill="1" applyBorder="1" applyAlignment="1">
      <alignment horizontal="left" wrapText="1"/>
    </xf>
    <xf numFmtId="44" fontId="7" fillId="0" borderId="0" xfId="0" applyNumberFormat="1" applyFont="1" applyFill="1" applyBorder="1" applyAlignment="1">
      <alignment horizontal="left" vertical="top"/>
    </xf>
    <xf numFmtId="10" fontId="0" fillId="0" borderId="0" xfId="0" applyNumberForma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44" fontId="2" fillId="4" borderId="9" xfId="1" applyNumberFormat="1" applyFont="1" applyFill="1" applyBorder="1" applyAlignment="1">
      <alignment horizontal="right" vertical="top" wrapText="1"/>
    </xf>
    <xf numFmtId="44" fontId="8" fillId="2" borderId="3" xfId="0" applyNumberFormat="1" applyFont="1" applyFill="1" applyBorder="1" applyAlignment="1">
      <alignment horizontal="left" wrapText="1"/>
    </xf>
    <xf numFmtId="3" fontId="2" fillId="2" borderId="3" xfId="0" applyNumberFormat="1" applyFont="1" applyFill="1" applyBorder="1" applyAlignment="1">
      <alignment horizontal="center" vertical="center" wrapText="1"/>
    </xf>
    <xf numFmtId="44" fontId="11" fillId="0" borderId="19" xfId="0" applyNumberFormat="1" applyFont="1" applyFill="1" applyBorder="1" applyAlignment="1">
      <alignment horizontal="left" wrapText="1"/>
    </xf>
    <xf numFmtId="44" fontId="11" fillId="0" borderId="19" xfId="1" applyFont="1" applyFill="1" applyBorder="1" applyAlignment="1">
      <alignment horizontal="left" wrapText="1"/>
    </xf>
    <xf numFmtId="44" fontId="11" fillId="0" borderId="6" xfId="0" applyNumberFormat="1" applyFont="1" applyFill="1" applyBorder="1" applyAlignment="1">
      <alignment horizontal="left" wrapText="1"/>
    </xf>
    <xf numFmtId="44" fontId="11" fillId="0" borderId="6" xfId="1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44" fontId="3" fillId="0" borderId="6" xfId="1" applyFont="1" applyFill="1" applyBorder="1" applyAlignment="1">
      <alignment horizontal="left" vertical="top" wrapText="1"/>
    </xf>
    <xf numFmtId="44" fontId="11" fillId="0" borderId="16" xfId="1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4" fontId="2" fillId="4" borderId="39" xfId="1" applyNumberFormat="1" applyFont="1" applyFill="1" applyBorder="1" applyAlignment="1">
      <alignment horizontal="right" vertical="top" wrapText="1"/>
    </xf>
    <xf numFmtId="44" fontId="9" fillId="2" borderId="9" xfId="0" applyNumberFormat="1" applyFont="1" applyFill="1" applyBorder="1" applyAlignment="1">
      <alignment horizontal="left" vertical="top" wrapText="1" indent="2"/>
    </xf>
    <xf numFmtId="0" fontId="2" fillId="2" borderId="4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 indent="17"/>
    </xf>
    <xf numFmtId="0" fontId="1" fillId="0" borderId="0" xfId="0" applyFont="1" applyFill="1" applyBorder="1" applyAlignment="1">
      <alignment horizontal="left" vertical="top" wrapText="1" indent="24"/>
    </xf>
    <xf numFmtId="0" fontId="1" fillId="0" borderId="0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left" vertical="top" wrapText="1" indent="20"/>
    </xf>
    <xf numFmtId="0" fontId="2" fillId="2" borderId="22" xfId="0" applyFont="1" applyFill="1" applyBorder="1" applyAlignment="1">
      <alignment horizontal="left" vertical="top" wrapText="1" indent="20"/>
    </xf>
    <xf numFmtId="0" fontId="2" fillId="2" borderId="23" xfId="0" applyFont="1" applyFill="1" applyBorder="1" applyAlignment="1">
      <alignment horizontal="left" vertical="top" wrapText="1" indent="20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75031" y="16846381"/>
    <xdr:ext cx="996695" cy="922502"/>
    <xdr:pic>
      <xdr:nvPicPr>
        <xdr:cNvPr id="3" name="image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031" y="16846381"/>
          <a:ext cx="996695" cy="922502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A25" zoomScale="90" zoomScaleNormal="90" workbookViewId="0">
      <selection activeCell="M40" sqref="M40"/>
    </sheetView>
  </sheetViews>
  <sheetFormatPr baseColWidth="10" defaultColWidth="9.296875" defaultRowHeight="13" x14ac:dyDescent="0.3"/>
  <cols>
    <col min="1" max="1" width="45.5" customWidth="1"/>
    <col min="2" max="2" width="14" customWidth="1"/>
    <col min="3" max="3" width="14.69921875" customWidth="1"/>
    <col min="4" max="4" width="13.69921875" customWidth="1"/>
    <col min="5" max="5" width="17.796875" customWidth="1"/>
    <col min="6" max="6" width="22" style="3" hidden="1" customWidth="1"/>
    <col min="7" max="7" width="14.5" style="2" hidden="1" customWidth="1"/>
    <col min="8" max="9" width="11.5" hidden="1" customWidth="1"/>
    <col min="10" max="11" width="12.5" hidden="1" customWidth="1"/>
    <col min="12" max="12" width="9.296875" hidden="1" customWidth="1"/>
    <col min="13" max="13" width="9.296875" customWidth="1"/>
    <col min="14" max="17" width="9.296875" hidden="1" customWidth="1"/>
    <col min="18" max="18" width="10.5" hidden="1" customWidth="1"/>
    <col min="19" max="19" width="9.296875" hidden="1" customWidth="1"/>
    <col min="20" max="21" width="0" hidden="1" customWidth="1"/>
  </cols>
  <sheetData>
    <row r="1" spans="1:19" ht="20.25" customHeight="1" x14ac:dyDescent="0.3">
      <c r="A1" s="66" t="s">
        <v>8</v>
      </c>
      <c r="B1" s="66"/>
      <c r="C1" s="66"/>
      <c r="D1" s="66"/>
      <c r="E1" s="66"/>
      <c r="F1" s="66"/>
    </row>
    <row r="2" spans="1:19" ht="19.75" customHeight="1" x14ac:dyDescent="0.3">
      <c r="A2" s="67" t="s">
        <v>9</v>
      </c>
      <c r="B2" s="67"/>
      <c r="C2" s="67"/>
      <c r="D2" s="67"/>
      <c r="E2" s="67"/>
      <c r="F2" s="67"/>
    </row>
    <row r="3" spans="1:19" ht="15.5" x14ac:dyDescent="0.3">
      <c r="A3" s="68" t="s">
        <v>10</v>
      </c>
      <c r="B3" s="68"/>
      <c r="C3" s="68"/>
      <c r="D3" s="68"/>
      <c r="E3" s="68"/>
      <c r="F3" s="68"/>
    </row>
    <row r="4" spans="1:19" ht="15.5" x14ac:dyDescent="0.3">
      <c r="A4" s="32"/>
      <c r="B4" s="32"/>
      <c r="C4" s="32"/>
      <c r="D4" s="32"/>
      <c r="E4" s="32"/>
      <c r="F4" s="32"/>
    </row>
    <row r="5" spans="1:19" ht="16" thickBot="1" x14ac:dyDescent="0.35">
      <c r="A5" s="45"/>
      <c r="B5" s="45"/>
      <c r="C5" s="45"/>
      <c r="D5" s="45"/>
      <c r="E5" s="45"/>
      <c r="F5" s="45"/>
    </row>
    <row r="6" spans="1:19" ht="16" thickBot="1" x14ac:dyDescent="0.35">
      <c r="A6" s="69" t="s">
        <v>7</v>
      </c>
      <c r="B6" s="70"/>
      <c r="C6" s="70"/>
      <c r="D6" s="70"/>
      <c r="E6" s="70"/>
      <c r="F6" s="71"/>
    </row>
    <row r="7" spans="1:19" ht="15.5" x14ac:dyDescent="0.3">
      <c r="A7" s="46"/>
      <c r="B7" s="47"/>
      <c r="C7" s="47"/>
      <c r="D7" s="47"/>
      <c r="E7" s="47"/>
      <c r="F7" s="48"/>
    </row>
    <row r="8" spans="1:19" ht="15.5" x14ac:dyDescent="0.3">
      <c r="A8" s="63" t="s">
        <v>37</v>
      </c>
      <c r="B8" s="64"/>
      <c r="C8" s="64"/>
      <c r="D8" s="64"/>
      <c r="E8" s="64"/>
      <c r="F8" s="65"/>
      <c r="Q8" s="4"/>
      <c r="R8" s="2"/>
    </row>
    <row r="9" spans="1:19" ht="16" thickBot="1" x14ac:dyDescent="0.35">
      <c r="A9" s="49"/>
      <c r="B9" s="50"/>
      <c r="C9" s="50"/>
      <c r="D9" s="50"/>
      <c r="E9" s="50"/>
      <c r="F9" s="51"/>
      <c r="Q9" s="4"/>
      <c r="R9" s="2"/>
    </row>
    <row r="10" spans="1:19" ht="18" customHeight="1" thickBot="1" x14ac:dyDescent="0.35">
      <c r="A10" s="57" t="s">
        <v>36</v>
      </c>
      <c r="B10" s="58"/>
      <c r="C10" s="58"/>
      <c r="D10" s="58"/>
      <c r="E10" s="58"/>
      <c r="F10" s="59"/>
      <c r="P10">
        <v>1192</v>
      </c>
      <c r="R10" s="4">
        <v>1387.7223689497716</v>
      </c>
      <c r="S10" s="8">
        <f>R10/P10</f>
        <v>1.1641966182464527</v>
      </c>
    </row>
    <row r="11" spans="1:19" ht="17.25" customHeight="1" x14ac:dyDescent="0.3">
      <c r="A11" s="72" t="s">
        <v>0</v>
      </c>
      <c r="B11" s="73"/>
      <c r="C11" s="73"/>
      <c r="D11" s="74"/>
      <c r="E11" s="53" t="s">
        <v>18</v>
      </c>
      <c r="F11" s="33">
        <v>1.1599999999999999</v>
      </c>
      <c r="P11">
        <f>E35</f>
        <v>1043</v>
      </c>
      <c r="R11" s="30">
        <f>E33</f>
        <v>2162.2715900432986</v>
      </c>
      <c r="S11" s="8">
        <f>R11/P11</f>
        <v>2.073127123723201</v>
      </c>
    </row>
    <row r="12" spans="1:19" ht="17.25" customHeight="1" x14ac:dyDescent="0.3">
      <c r="A12" s="75" t="s">
        <v>1</v>
      </c>
      <c r="B12" s="76"/>
      <c r="C12" s="76"/>
      <c r="D12" s="77"/>
      <c r="E12" s="33">
        <f>E36</f>
        <v>2.073127123723201</v>
      </c>
      <c r="F12" s="52"/>
      <c r="R12" s="30"/>
      <c r="S12" s="8"/>
    </row>
    <row r="13" spans="1:19" ht="15" customHeight="1" thickBot="1" x14ac:dyDescent="0.35">
      <c r="A13" s="84" t="s">
        <v>2</v>
      </c>
      <c r="B13" s="85"/>
      <c r="C13" s="85"/>
      <c r="D13" s="85"/>
      <c r="E13" s="85"/>
      <c r="F13" s="86"/>
    </row>
    <row r="14" spans="1:19" ht="15" customHeight="1" thickBot="1" x14ac:dyDescent="0.35">
      <c r="A14" s="87" t="s">
        <v>3</v>
      </c>
      <c r="B14" s="88"/>
      <c r="C14" s="88"/>
      <c r="D14" s="88"/>
      <c r="E14" s="88"/>
      <c r="F14" s="89"/>
    </row>
    <row r="15" spans="1:19" ht="30" customHeight="1" thickBot="1" x14ac:dyDescent="0.35">
      <c r="A15" s="17" t="s">
        <v>12</v>
      </c>
      <c r="B15" s="18" t="s">
        <v>22</v>
      </c>
      <c r="C15" s="18" t="s">
        <v>14</v>
      </c>
      <c r="D15" s="54" t="s">
        <v>15</v>
      </c>
      <c r="E15" s="56" t="s">
        <v>28</v>
      </c>
      <c r="F15" s="55"/>
      <c r="J15" s="4" t="s">
        <v>25</v>
      </c>
    </row>
    <row r="16" spans="1:19" ht="15" customHeight="1" x14ac:dyDescent="0.3">
      <c r="A16" s="12" t="s">
        <v>39</v>
      </c>
      <c r="B16" s="41" t="s">
        <v>26</v>
      </c>
      <c r="C16" s="42">
        <f>6852.49*1.08</f>
        <v>7400.6891999999998</v>
      </c>
      <c r="D16" s="42">
        <f>C16/30</f>
        <v>246.68964</v>
      </c>
      <c r="E16" s="42">
        <f>D16*1.7969</f>
        <v>443.27661411599996</v>
      </c>
      <c r="F16" s="26">
        <v>350.29</v>
      </c>
      <c r="G16" s="2">
        <v>330.29</v>
      </c>
      <c r="H16" s="2">
        <v>330.29</v>
      </c>
      <c r="J16">
        <f>E16*1.7969</f>
        <v>796.5237479050403</v>
      </c>
      <c r="K16">
        <v>398.46197603333331</v>
      </c>
    </row>
    <row r="17" spans="1:23" ht="15" customHeight="1" x14ac:dyDescent="0.3">
      <c r="A17" s="12" t="s">
        <v>27</v>
      </c>
      <c r="B17" s="41" t="s">
        <v>26</v>
      </c>
      <c r="C17" s="42">
        <f>5834.12*1.08</f>
        <v>6300.8496000000005</v>
      </c>
      <c r="D17" s="42">
        <f>C17/30</f>
        <v>210.02832000000001</v>
      </c>
      <c r="E17" s="42">
        <f>D17*1.7969</f>
        <v>377.39988820799999</v>
      </c>
      <c r="F17" s="27">
        <v>283.32</v>
      </c>
      <c r="G17" s="5">
        <v>233.82</v>
      </c>
      <c r="H17" s="5">
        <v>233.82</v>
      </c>
      <c r="J17">
        <f>E17*1.7969</f>
        <v>678.14985912095517</v>
      </c>
      <c r="K17">
        <v>337.46500759999998</v>
      </c>
    </row>
    <row r="18" spans="1:23" ht="15.25" customHeight="1" x14ac:dyDescent="0.3">
      <c r="A18" s="28"/>
      <c r="B18" s="25"/>
      <c r="C18" s="25"/>
      <c r="D18" s="25"/>
      <c r="E18" s="25"/>
      <c r="F18" s="29"/>
    </row>
    <row r="19" spans="1:23" ht="15.25" customHeight="1" thickBot="1" x14ac:dyDescent="0.35">
      <c r="A19" s="60" t="s">
        <v>4</v>
      </c>
      <c r="B19" s="61"/>
      <c r="C19" s="61"/>
      <c r="D19" s="62"/>
      <c r="E19" s="21">
        <f>E16+E17</f>
        <v>820.67650232400001</v>
      </c>
      <c r="F19" s="21">
        <f>F16+F17</f>
        <v>633.61</v>
      </c>
      <c r="G19" s="6">
        <f>SUM(G16:G18)</f>
        <v>564.11</v>
      </c>
      <c r="H19" s="6">
        <f>SUM(H16:H18)</f>
        <v>564.11</v>
      </c>
    </row>
    <row r="20" spans="1:23" ht="15" customHeight="1" thickBot="1" x14ac:dyDescent="0.35">
      <c r="A20" s="90" t="s">
        <v>5</v>
      </c>
      <c r="B20" s="91"/>
      <c r="C20" s="91"/>
      <c r="D20" s="91"/>
      <c r="E20" s="91"/>
      <c r="F20" s="92"/>
    </row>
    <row r="21" spans="1:23" ht="30" customHeight="1" thickBot="1" x14ac:dyDescent="0.35">
      <c r="A21" s="17" t="s">
        <v>12</v>
      </c>
      <c r="B21" s="18" t="s">
        <v>40</v>
      </c>
      <c r="C21" s="18" t="s">
        <v>38</v>
      </c>
      <c r="D21" s="18" t="s">
        <v>14</v>
      </c>
      <c r="E21" s="18" t="s">
        <v>15</v>
      </c>
      <c r="F21" s="19"/>
    </row>
    <row r="22" spans="1:23" ht="15" customHeight="1" x14ac:dyDescent="0.3">
      <c r="A22" s="16" t="s">
        <v>29</v>
      </c>
      <c r="B22" s="36">
        <f>F22*365</f>
        <v>45990</v>
      </c>
      <c r="C22" s="40" t="s">
        <v>17</v>
      </c>
      <c r="D22" s="37">
        <v>6066.04</v>
      </c>
      <c r="E22" s="37">
        <f>D22/30.4</f>
        <v>199.54078947368421</v>
      </c>
      <c r="F22" s="24">
        <v>126</v>
      </c>
      <c r="G22" s="2">
        <v>27.195302257012393</v>
      </c>
      <c r="H22" s="2">
        <v>27.2</v>
      </c>
      <c r="I22" s="3"/>
      <c r="J22" s="3"/>
    </row>
    <row r="23" spans="1:23" ht="15" customHeight="1" x14ac:dyDescent="0.3">
      <c r="A23" s="12" t="s">
        <v>19</v>
      </c>
      <c r="B23" s="38">
        <f>F23*(365/2)</f>
        <v>23214</v>
      </c>
      <c r="C23" s="41" t="s">
        <v>16</v>
      </c>
      <c r="D23" s="39">
        <v>9077.48</v>
      </c>
      <c r="E23" s="39">
        <f t="shared" ref="E22:E30" si="0">D23/30.4</f>
        <v>298.60131578947369</v>
      </c>
      <c r="F23" s="20">
        <v>127.2</v>
      </c>
      <c r="G23" s="2">
        <v>140</v>
      </c>
      <c r="H23" s="2">
        <v>37.260273972602739</v>
      </c>
      <c r="I23" s="3"/>
      <c r="J23" s="3"/>
    </row>
    <row r="24" spans="1:23" ht="15" customHeight="1" x14ac:dyDescent="0.3">
      <c r="A24" s="12" t="s">
        <v>20</v>
      </c>
      <c r="B24" s="39">
        <f>(23*365)*30</f>
        <v>251850</v>
      </c>
      <c r="C24" s="41" t="s">
        <v>21</v>
      </c>
      <c r="D24" s="39">
        <f>B24/12</f>
        <v>20987.5</v>
      </c>
      <c r="E24" s="39">
        <f t="shared" si="0"/>
        <v>690.37828947368428</v>
      </c>
      <c r="F24" s="20">
        <v>320</v>
      </c>
      <c r="G24" s="2">
        <v>618</v>
      </c>
      <c r="H24" s="2">
        <f>15*21</f>
        <v>315</v>
      </c>
    </row>
    <row r="25" spans="1:23" ht="15" customHeight="1" x14ac:dyDescent="0.3">
      <c r="A25" s="12" t="s">
        <v>32</v>
      </c>
      <c r="B25" s="39">
        <f>F25*(365*3)</f>
        <v>1314</v>
      </c>
      <c r="C25" s="41" t="s">
        <v>13</v>
      </c>
      <c r="D25" s="39">
        <f t="shared" ref="D25:D28" si="1">B25/(12*3)</f>
        <v>36.5</v>
      </c>
      <c r="E25" s="39">
        <f t="shared" ref="E25:E29" si="2">D25/30.4</f>
        <v>1.2006578947368423</v>
      </c>
      <c r="F25" s="13">
        <v>1.2</v>
      </c>
      <c r="G25" s="2">
        <v>0.59853881278538801</v>
      </c>
      <c r="H25" s="2">
        <v>0.59853881278538801</v>
      </c>
    </row>
    <row r="26" spans="1:23" ht="15" customHeight="1" x14ac:dyDescent="0.3">
      <c r="A26" s="12" t="s">
        <v>33</v>
      </c>
      <c r="B26" s="39">
        <f>F26*(365*3)</f>
        <v>742.3999999999993</v>
      </c>
      <c r="C26" s="41" t="s">
        <v>13</v>
      </c>
      <c r="D26" s="39">
        <f t="shared" si="1"/>
        <v>20.622222222222202</v>
      </c>
      <c r="E26" s="39">
        <f t="shared" si="2"/>
        <v>0.67836257309941461</v>
      </c>
      <c r="F26" s="13">
        <v>0.67799086757990801</v>
      </c>
      <c r="G26" s="2">
        <v>0.67799086757990801</v>
      </c>
      <c r="H26" s="2">
        <v>0.67799086757990801</v>
      </c>
    </row>
    <row r="27" spans="1:23" ht="15" customHeight="1" x14ac:dyDescent="0.3">
      <c r="A27" s="12" t="s">
        <v>34</v>
      </c>
      <c r="B27" s="39">
        <f>F27*(365*3)</f>
        <v>919.8</v>
      </c>
      <c r="C27" s="41" t="s">
        <v>13</v>
      </c>
      <c r="D27" s="39">
        <f t="shared" si="1"/>
        <v>25.549999999999997</v>
      </c>
      <c r="E27" s="39">
        <f t="shared" si="2"/>
        <v>0.84046052631578938</v>
      </c>
      <c r="F27" s="13">
        <v>0.84</v>
      </c>
      <c r="G27" s="2">
        <v>0.63926940639269414</v>
      </c>
      <c r="H27" s="2">
        <v>0.63926940639269414</v>
      </c>
      <c r="W27" s="31"/>
    </row>
    <row r="28" spans="1:23" ht="15" customHeight="1" x14ac:dyDescent="0.3">
      <c r="A28" s="12" t="s">
        <v>11</v>
      </c>
      <c r="B28" s="39">
        <f>F28*(365*3)</f>
        <v>2700</v>
      </c>
      <c r="C28" s="41" t="s">
        <v>13</v>
      </c>
      <c r="D28" s="39">
        <f t="shared" si="1"/>
        <v>75</v>
      </c>
      <c r="E28" s="39">
        <f t="shared" si="2"/>
        <v>2.4671052631578947</v>
      </c>
      <c r="F28" s="13">
        <v>2.4657534246575343</v>
      </c>
      <c r="G28" s="2">
        <f>900/365</f>
        <v>2.4657534246575343</v>
      </c>
      <c r="H28" s="2">
        <f>900/365</f>
        <v>2.4657534246575343</v>
      </c>
    </row>
    <row r="29" spans="1:23" ht="15" customHeight="1" thickBot="1" x14ac:dyDescent="0.35">
      <c r="A29" s="14" t="s">
        <v>35</v>
      </c>
      <c r="B29" s="43">
        <v>45040</v>
      </c>
      <c r="C29" s="44" t="s">
        <v>17</v>
      </c>
      <c r="D29" s="43">
        <f>B29/12</f>
        <v>3753.3333333333335</v>
      </c>
      <c r="E29" s="43">
        <f t="shared" si="2"/>
        <v>123.46491228070177</v>
      </c>
      <c r="F29" s="15">
        <f>96*2</f>
        <v>192</v>
      </c>
      <c r="G29" s="2">
        <v>96</v>
      </c>
      <c r="H29" s="2">
        <v>96</v>
      </c>
      <c r="J29" s="3">
        <f>H29*365</f>
        <v>35040</v>
      </c>
    </row>
    <row r="30" spans="1:23" ht="15" customHeight="1" x14ac:dyDescent="0.3">
      <c r="A30" s="12" t="s">
        <v>30</v>
      </c>
      <c r="B30" s="39">
        <f>(F30*365)</f>
        <v>8909.5813333333372</v>
      </c>
      <c r="C30" s="40" t="s">
        <v>17</v>
      </c>
      <c r="D30" s="39">
        <f>B30/12</f>
        <v>742.46511111111147</v>
      </c>
      <c r="E30" s="39">
        <f t="shared" si="0"/>
        <v>24.423194444444459</v>
      </c>
      <c r="F30" s="20">
        <v>24.409811872146129</v>
      </c>
      <c r="G30" s="2">
        <v>24.409811872146129</v>
      </c>
      <c r="H30" s="2">
        <v>24.409811872146129</v>
      </c>
    </row>
    <row r="31" spans="1:23" ht="15" customHeight="1" thickBot="1" x14ac:dyDescent="0.35">
      <c r="A31" s="93" t="s">
        <v>6</v>
      </c>
      <c r="B31" s="94"/>
      <c r="C31" s="94"/>
      <c r="D31" s="94"/>
      <c r="E31" s="21">
        <f>SUM(E22:E30)</f>
        <v>1341.5950877192986</v>
      </c>
      <c r="F31" s="21">
        <f>SUM(F22:F30)</f>
        <v>794.79355616438374</v>
      </c>
      <c r="G31" s="6">
        <f>SUM(G22:G30)</f>
        <v>909.98666664057407</v>
      </c>
      <c r="H31" s="3">
        <f>SUM(H22:H30)</f>
        <v>504.25163835616439</v>
      </c>
    </row>
    <row r="32" spans="1:23" ht="6" customHeight="1" x14ac:dyDescent="0.3">
      <c r="A32" s="7"/>
      <c r="B32" s="7"/>
      <c r="C32" s="7"/>
      <c r="D32" s="7"/>
      <c r="E32" s="22"/>
      <c r="F32" s="23"/>
    </row>
    <row r="33" spans="1:8" ht="13.5" customHeight="1" x14ac:dyDescent="0.3">
      <c r="A33" s="78" t="s">
        <v>31</v>
      </c>
      <c r="B33" s="79"/>
      <c r="C33" s="79"/>
      <c r="D33" s="80"/>
      <c r="E33" s="11">
        <f>E31+E19</f>
        <v>2162.2715900432986</v>
      </c>
      <c r="F33" s="11">
        <f>F31+F19</f>
        <v>1428.4035561643836</v>
      </c>
      <c r="G33" s="6" t="e">
        <f>G31+G19+#REF!</f>
        <v>#REF!</v>
      </c>
      <c r="H33" s="6" t="e">
        <f>H31+H19+#REF!</f>
        <v>#REF!</v>
      </c>
    </row>
    <row r="34" spans="1:8" ht="13" customHeight="1" x14ac:dyDescent="0.3">
      <c r="A34" s="1"/>
      <c r="B34" s="1"/>
      <c r="C34" s="1"/>
      <c r="D34" s="1"/>
      <c r="E34" s="1"/>
      <c r="F34" s="9"/>
    </row>
    <row r="35" spans="1:8" ht="16.5" customHeight="1" x14ac:dyDescent="0.3">
      <c r="A35" s="81" t="s">
        <v>24</v>
      </c>
      <c r="B35" s="82"/>
      <c r="C35" s="82"/>
      <c r="D35" s="83"/>
      <c r="E35" s="35">
        <v>1043</v>
      </c>
      <c r="F35" s="10"/>
    </row>
    <row r="36" spans="1:8" ht="15" customHeight="1" x14ac:dyDescent="0.3">
      <c r="A36" s="81" t="s">
        <v>23</v>
      </c>
      <c r="B36" s="82"/>
      <c r="C36" s="82"/>
      <c r="D36" s="83"/>
      <c r="E36" s="34">
        <f>E33/E35</f>
        <v>2.073127123723201</v>
      </c>
      <c r="F36" s="11"/>
    </row>
    <row r="37" spans="1:8" x14ac:dyDescent="0.3">
      <c r="A37" s="81" t="s">
        <v>41</v>
      </c>
      <c r="B37" s="82"/>
      <c r="C37" s="82"/>
      <c r="D37" s="83"/>
      <c r="E37" s="34">
        <v>2</v>
      </c>
    </row>
  </sheetData>
  <mergeCells count="17">
    <mergeCell ref="A37:D37"/>
    <mergeCell ref="A33:D33"/>
    <mergeCell ref="A35:D35"/>
    <mergeCell ref="A36:D36"/>
    <mergeCell ref="A13:F13"/>
    <mergeCell ref="A14:F14"/>
    <mergeCell ref="A20:F20"/>
    <mergeCell ref="A31:D31"/>
    <mergeCell ref="A10:F10"/>
    <mergeCell ref="A19:D19"/>
    <mergeCell ref="A8:F8"/>
    <mergeCell ref="A1:F1"/>
    <mergeCell ref="A2:F2"/>
    <mergeCell ref="A3:F3"/>
    <mergeCell ref="A6:F6"/>
    <mergeCell ref="A11:D11"/>
    <mergeCell ref="A12:D1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FORMULADO</vt:lpstr>
      <vt:lpstr>FORMULADO!Área_de_impresión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</dc:creator>
  <cp:lastModifiedBy>Lanix</cp:lastModifiedBy>
  <cp:lastPrinted>2020-08-25T15:14:33Z</cp:lastPrinted>
  <dcterms:created xsi:type="dcterms:W3CDTF">2019-10-02T20:42:28Z</dcterms:created>
  <dcterms:modified xsi:type="dcterms:W3CDTF">2022-11-02T11:22:12Z</dcterms:modified>
</cp:coreProperties>
</file>