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LEY DE INGRESOS 2024\Entrega a Secretaria\Ley de Ingresos24\Anexos Tecnicos\Dirección de Catastro\"/>
    </mc:Choice>
  </mc:AlternateContent>
  <xr:revisionPtr revIDLastSave="0" documentId="13_ncr:1_{4B3C4F4D-F864-4CFD-9E68-46E336944D7B}" xr6:coauthVersionLast="47" xr6:coauthVersionMax="47" xr10:uidLastSave="{00000000-0000-0000-0000-000000000000}"/>
  <bookViews>
    <workbookView xWindow="-120" yWindow="-120" windowWidth="29040" windowHeight="15840" xr2:uid="{B2424352-8B54-4681-82D8-92A7E0809B75}"/>
  </bookViews>
  <sheets>
    <sheet name="COSTO UNITARIO" sheetId="4" r:id="rId1"/>
    <sheet name="ANÁLISIS SEMSTRAL" sheetId="1" r:id="rId2"/>
    <sheet name="Hoja3" sheetId="3" r:id="rId3"/>
  </sheets>
  <externalReferences>
    <externalReference r:id="rId4"/>
  </externalReferenc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4" l="1"/>
  <c r="G20" i="4" s="1"/>
  <c r="H20" i="4" s="1"/>
  <c r="E20" i="4"/>
  <c r="E19" i="4"/>
  <c r="F19" i="4" s="1"/>
  <c r="G19" i="4" s="1"/>
  <c r="H19" i="4" s="1"/>
  <c r="E18" i="4"/>
  <c r="F18" i="4" s="1"/>
  <c r="G18" i="4" s="1"/>
  <c r="H18" i="4" s="1"/>
  <c r="F17" i="4"/>
  <c r="G17" i="4" s="1"/>
  <c r="H17" i="4" s="1"/>
  <c r="E17" i="4"/>
  <c r="E16" i="4"/>
  <c r="F16" i="4" s="1"/>
  <c r="G16" i="4" s="1"/>
  <c r="H16" i="4" s="1"/>
  <c r="D12" i="4"/>
  <c r="E12" i="4" s="1"/>
  <c r="F12" i="4" s="1"/>
  <c r="D11" i="4"/>
  <c r="E11" i="4" s="1"/>
  <c r="F11" i="4" s="1"/>
  <c r="F10" i="4"/>
  <c r="D10" i="4"/>
  <c r="D9" i="4"/>
  <c r="F9" i="4" s="1"/>
  <c r="M6" i="4"/>
  <c r="M5" i="4"/>
  <c r="C8" i="1"/>
  <c r="B8" i="1"/>
  <c r="C7" i="1"/>
  <c r="B7" i="1"/>
  <c r="F13" i="4" l="1"/>
  <c r="E23" i="4" s="1"/>
  <c r="I16" i="4"/>
  <c r="J16" i="4"/>
  <c r="H21" i="4"/>
  <c r="I19" i="4"/>
  <c r="J19" i="4"/>
  <c r="I17" i="4"/>
  <c r="J17" i="4"/>
  <c r="I20" i="4"/>
  <c r="J20" i="4"/>
  <c r="I18" i="4"/>
  <c r="J18" i="4"/>
  <c r="E10" i="4"/>
  <c r="E9" i="4"/>
  <c r="J21" i="4" l="1"/>
  <c r="E24" i="4" s="1"/>
  <c r="E25" i="4" s="1"/>
  <c r="E5" i="4" s="1"/>
  <c r="F5" i="4" s="1"/>
  <c r="E13" i="4"/>
  <c r="I21" i="4"/>
</calcChain>
</file>

<file path=xl/sharedStrings.xml><?xml version="1.0" encoding="utf-8"?>
<sst xmlns="http://schemas.openxmlformats.org/spreadsheetml/2006/main" count="81" uniqueCount="55">
  <si>
    <t>AUTORIZADOS</t>
  </si>
  <si>
    <t>ENERO</t>
  </si>
  <si>
    <t>FEBRERO</t>
  </si>
  <si>
    <t>MARZO</t>
  </si>
  <si>
    <t>ABRIL</t>
  </si>
  <si>
    <t>MAYO</t>
  </si>
  <si>
    <t>JUNIO</t>
  </si>
  <si>
    <t>INGRESO</t>
  </si>
  <si>
    <t>MES</t>
  </si>
  <si>
    <t>Etiquetas de fila</t>
  </si>
  <si>
    <t>Total general</t>
  </si>
  <si>
    <t>Suma de INGRESO</t>
  </si>
  <si>
    <t>Suma de AUTORIZADOS</t>
  </si>
  <si>
    <t>ANÁLISIS DE PRECIOS UNITARIOS (ANEXO 1)</t>
  </si>
  <si>
    <t>CONCEPTO:</t>
  </si>
  <si>
    <t>No.</t>
  </si>
  <si>
    <t>UNIDAD:</t>
  </si>
  <si>
    <t>REVISIÓN DE AVALÚOS</t>
  </si>
  <si>
    <t>Pieza</t>
  </si>
  <si>
    <t>Promedio de ingresos al semestre esperados:</t>
  </si>
  <si>
    <t>Días al semestre:</t>
  </si>
  <si>
    <t>Monto en piezas esperadas a cobrar:</t>
  </si>
  <si>
    <t>Dias Laborales:</t>
  </si>
  <si>
    <t>MANTENIMIENTO DE COMPUTADORAS</t>
  </si>
  <si>
    <t>MATERIALES Y OTROS INSUMOS</t>
  </si>
  <si>
    <t>Unidad</t>
  </si>
  <si>
    <t>Cantidad</t>
  </si>
  <si>
    <t>Costo Unitario</t>
  </si>
  <si>
    <t>Importe semestral</t>
  </si>
  <si>
    <t>Total por Pieza</t>
  </si>
  <si>
    <t>ELECTRICIDAD</t>
  </si>
  <si>
    <t>Hojas de revisión</t>
  </si>
  <si>
    <t>Pza</t>
  </si>
  <si>
    <t>Tóner</t>
  </si>
  <si>
    <t>Bolígrafo</t>
  </si>
  <si>
    <t>Tinta para sello</t>
  </si>
  <si>
    <t>SUMA:</t>
  </si>
  <si>
    <t>MANO DE OBRA</t>
  </si>
  <si>
    <t>Cantidad por avalúo</t>
  </si>
  <si>
    <t>Sueldo mensual</t>
  </si>
  <si>
    <t>sueldo diario</t>
  </si>
  <si>
    <t>Sueldo por hora</t>
  </si>
  <si>
    <t>Sueldo por minuto</t>
  </si>
  <si>
    <t>Total por avalúo</t>
  </si>
  <si>
    <t>Importe Semestral</t>
  </si>
  <si>
    <t>Recepción Ventanilla</t>
  </si>
  <si>
    <t>Minutos</t>
  </si>
  <si>
    <t>Cartografía/Ingeniero</t>
  </si>
  <si>
    <t>Valuación/Arquitecto</t>
  </si>
  <si>
    <t>Jefe de Departamento</t>
  </si>
  <si>
    <t>Director de Área</t>
  </si>
  <si>
    <t>Materiales e Insumos :</t>
  </si>
  <si>
    <t>Mano de Obra :</t>
  </si>
  <si>
    <t>Precio Unitario por Real :</t>
  </si>
  <si>
    <t>por pieza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</si>
</sst>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3" fillId="0" borderId="0" xfId="2" applyFont="1" applyAlignment="1">
      <alignment horizontal="center"/>
    </xf>
    <xf numFmtId="0" fontId="4" fillId="0" borderId="0" xfId="2" applyFont="1"/>
    <xf numFmtId="0" fontId="4" fillId="0" borderId="0" xfId="2" applyFont="1" applyAlignment="1">
      <alignment horizontal="center"/>
    </xf>
    <xf numFmtId="0" fontId="3" fillId="2" borderId="3" xfId="2" applyFont="1" applyFill="1" applyBorder="1" applyAlignment="1">
      <alignment horizontal="left"/>
    </xf>
    <xf numFmtId="0" fontId="4" fillId="2" borderId="4" xfId="2" applyFont="1" applyFill="1" applyBorder="1" applyAlignment="1">
      <alignment horizontal="center"/>
    </xf>
    <xf numFmtId="164" fontId="3" fillId="2" borderId="4" xfId="2" applyNumberFormat="1" applyFont="1" applyFill="1" applyBorder="1" applyAlignment="1">
      <alignment horizontal="center"/>
    </xf>
    <xf numFmtId="0" fontId="4" fillId="2" borderId="5" xfId="2" applyFont="1" applyFill="1" applyBorder="1" applyAlignment="1">
      <alignment horizontal="center"/>
    </xf>
    <xf numFmtId="0" fontId="3" fillId="2" borderId="6" xfId="2" applyFont="1" applyFill="1" applyBorder="1" applyAlignment="1">
      <alignment horizontal="left"/>
    </xf>
    <xf numFmtId="0" fontId="3" fillId="0" borderId="0" xfId="2" applyFont="1" applyAlignment="1">
      <alignment horizontal="left"/>
    </xf>
    <xf numFmtId="4" fontId="4" fillId="0" borderId="2" xfId="2" applyNumberFormat="1" applyFont="1" applyBorder="1" applyAlignment="1">
      <alignment horizontal="center" vertical="center" wrapText="1"/>
    </xf>
    <xf numFmtId="4" fontId="4" fillId="0" borderId="0" xfId="2" applyNumberFormat="1" applyFont="1" applyAlignment="1">
      <alignment horizontal="center" vertical="center" wrapText="1"/>
    </xf>
    <xf numFmtId="0" fontId="5" fillId="0" borderId="0" xfId="2" applyFont="1"/>
    <xf numFmtId="165" fontId="4" fillId="0" borderId="2" xfId="3" applyFont="1" applyBorder="1" applyAlignment="1">
      <alignment horizontal="center" vertical="top" wrapText="1"/>
    </xf>
    <xf numFmtId="44" fontId="4" fillId="0" borderId="0" xfId="2" applyNumberFormat="1" applyFont="1" applyAlignment="1">
      <alignment vertical="top" wrapText="1"/>
    </xf>
    <xf numFmtId="0" fontId="4" fillId="0" borderId="0" xfId="2" applyFont="1" applyAlignment="1">
      <alignment horizontal="right"/>
    </xf>
    <xf numFmtId="3" fontId="4" fillId="0" borderId="2" xfId="2" applyNumberFormat="1" applyFont="1" applyBorder="1" applyAlignment="1">
      <alignment horizontal="center" vertical="top" wrapText="1"/>
    </xf>
    <xf numFmtId="0" fontId="4" fillId="0" borderId="0" xfId="2" applyFont="1" applyAlignment="1">
      <alignment vertical="top" wrapText="1"/>
    </xf>
    <xf numFmtId="0" fontId="4" fillId="0" borderId="2" xfId="2" applyFont="1" applyBorder="1"/>
    <xf numFmtId="165" fontId="4" fillId="0" borderId="0" xfId="3" applyFont="1"/>
    <xf numFmtId="0" fontId="3" fillId="2" borderId="2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165" fontId="3" fillId="2" borderId="2" xfId="3" applyFont="1" applyFill="1" applyBorder="1" applyAlignment="1">
      <alignment horizontal="center" vertical="center"/>
    </xf>
    <xf numFmtId="165" fontId="3" fillId="2" borderId="2" xfId="3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center"/>
    </xf>
    <xf numFmtId="4" fontId="4" fillId="0" borderId="2" xfId="2" applyNumberFormat="1" applyFont="1" applyBorder="1" applyAlignment="1">
      <alignment horizontal="center"/>
    </xf>
    <xf numFmtId="165" fontId="4" fillId="0" borderId="7" xfId="3" applyFont="1" applyBorder="1"/>
    <xf numFmtId="165" fontId="4" fillId="0" borderId="2" xfId="3" applyFont="1" applyBorder="1"/>
    <xf numFmtId="166" fontId="4" fillId="0" borderId="0" xfId="2" applyNumberFormat="1" applyFont="1"/>
    <xf numFmtId="44" fontId="4" fillId="0" borderId="0" xfId="2" applyNumberFormat="1" applyFont="1"/>
    <xf numFmtId="43" fontId="4" fillId="0" borderId="0" xfId="2" applyNumberFormat="1" applyFont="1"/>
    <xf numFmtId="0" fontId="3" fillId="2" borderId="8" xfId="2" applyFont="1" applyFill="1" applyBorder="1"/>
    <xf numFmtId="165" fontId="3" fillId="2" borderId="2" xfId="3" applyFont="1" applyFill="1" applyBorder="1"/>
    <xf numFmtId="0" fontId="3" fillId="0" borderId="0" xfId="2" applyFont="1" applyAlignment="1">
      <alignment horizontal="centerContinuous"/>
    </xf>
    <xf numFmtId="0" fontId="3" fillId="2" borderId="2" xfId="2" applyFont="1" applyFill="1" applyBorder="1" applyAlignment="1">
      <alignment horizontal="center" vertical="center" wrapText="1"/>
    </xf>
    <xf numFmtId="0" fontId="4" fillId="0" borderId="2" xfId="2" applyFont="1" applyBorder="1" applyAlignment="1">
      <alignment horizontal="justify" vertical="top" wrapText="1"/>
    </xf>
    <xf numFmtId="2" fontId="4" fillId="0" borderId="2" xfId="2" applyNumberFormat="1" applyFont="1" applyBorder="1" applyAlignment="1">
      <alignment horizontal="center"/>
    </xf>
    <xf numFmtId="44" fontId="4" fillId="0" borderId="2" xfId="1" applyFont="1" applyBorder="1" applyAlignment="1">
      <alignment horizontal="center"/>
    </xf>
    <xf numFmtId="165" fontId="4" fillId="0" borderId="2" xfId="3" applyFont="1" applyBorder="1" applyAlignment="1">
      <alignment horizontal="center"/>
    </xf>
    <xf numFmtId="44" fontId="4" fillId="0" borderId="2" xfId="2" applyNumberFormat="1" applyFont="1" applyBorder="1" applyAlignment="1">
      <alignment horizontal="center"/>
    </xf>
    <xf numFmtId="0" fontId="3" fillId="2" borderId="10" xfId="2" applyFont="1" applyFill="1" applyBorder="1"/>
    <xf numFmtId="165" fontId="3" fillId="2" borderId="10" xfId="3" applyFont="1" applyFill="1" applyBorder="1" applyAlignment="1">
      <alignment horizontal="left"/>
    </xf>
    <xf numFmtId="165" fontId="3" fillId="2" borderId="10" xfId="3" applyFont="1" applyFill="1" applyBorder="1" applyAlignment="1">
      <alignment horizontal="center"/>
    </xf>
    <xf numFmtId="165" fontId="4" fillId="0" borderId="0" xfId="2" applyNumberFormat="1" applyFont="1"/>
    <xf numFmtId="165" fontId="3" fillId="0" borderId="8" xfId="3" applyFont="1" applyFill="1" applyBorder="1"/>
    <xf numFmtId="0" fontId="3" fillId="0" borderId="0" xfId="2" applyFont="1"/>
    <xf numFmtId="0" fontId="3" fillId="2" borderId="0" xfId="2" applyFont="1" applyFill="1" applyAlignment="1">
      <alignment horizontal="right" wrapText="1"/>
    </xf>
    <xf numFmtId="0" fontId="3" fillId="2" borderId="2" xfId="2" applyFont="1" applyFill="1" applyBorder="1" applyAlignment="1">
      <alignment horizontal="center"/>
    </xf>
    <xf numFmtId="0" fontId="3" fillId="0" borderId="2" xfId="2" applyFont="1" applyBorder="1" applyAlignment="1">
      <alignment horizontal="justify" vertical="center" wrapText="1"/>
    </xf>
    <xf numFmtId="0" fontId="4" fillId="0" borderId="7" xfId="2" applyFont="1" applyBorder="1" applyAlignment="1">
      <alignment horizontal="left"/>
    </xf>
    <xf numFmtId="0" fontId="4" fillId="0" borderId="8" xfId="2" applyFont="1" applyBorder="1" applyAlignment="1">
      <alignment horizontal="left"/>
    </xf>
    <xf numFmtId="0" fontId="4" fillId="0" borderId="9" xfId="2" applyFont="1" applyBorder="1" applyAlignment="1">
      <alignment horizontal="left"/>
    </xf>
    <xf numFmtId="0" fontId="3" fillId="2" borderId="0" xfId="2" applyFont="1" applyFill="1" applyAlignment="1">
      <alignment horizontal="right"/>
    </xf>
  </cellXfs>
  <cellStyles count="4">
    <cellStyle name="Moneda" xfId="1" builtinId="4"/>
    <cellStyle name="Moneda 2" xfId="3" xr:uid="{2F3E1E67-F7FE-4671-966A-0DA58CEA05BF}"/>
    <cellStyle name="Normal" xfId="0" builtinId="0"/>
    <cellStyle name="Normal 2" xfId="2" xr:uid="{ED70BF1E-A3B5-4980-B31D-2FFC67B00EBB}"/>
  </cellStyles>
  <dxfs count="2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[ANÁLISIS DE COBRO DE REVISIÓN DE AVALÚOS.xlsx]Hoja3!TablaDinámica2</c:name>
    <c:fmtId val="3"/>
  </c:pivotSource>
  <c:chart>
    <c:autoTitleDeleted val="1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Hoja3!$B$13</c:f>
              <c:strCache>
                <c:ptCount val="1"/>
                <c:pt idx="0">
                  <c:v>Suma de INGRESO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Hoja3!$A$14:$A$20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</c:strCache>
            </c:strRef>
          </c:cat>
          <c:val>
            <c:numRef>
              <c:f>Hoja3!$B$14:$B$20</c:f>
              <c:numCache>
                <c:formatCode>General</c:formatCode>
                <c:ptCount val="6"/>
                <c:pt idx="0">
                  <c:v>585</c:v>
                </c:pt>
                <c:pt idx="1">
                  <c:v>626</c:v>
                </c:pt>
                <c:pt idx="2">
                  <c:v>650</c:v>
                </c:pt>
                <c:pt idx="3">
                  <c:v>531</c:v>
                </c:pt>
                <c:pt idx="4">
                  <c:v>807</c:v>
                </c:pt>
                <c:pt idx="5">
                  <c:v>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F5-4701-8C2B-AFF1CBE288EE}"/>
            </c:ext>
          </c:extLst>
        </c:ser>
        <c:ser>
          <c:idx val="1"/>
          <c:order val="1"/>
          <c:tx>
            <c:strRef>
              <c:f>Hoja3!$C$13</c:f>
              <c:strCache>
                <c:ptCount val="1"/>
                <c:pt idx="0">
                  <c:v>Suma de AUTORIZADOS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Hoja3!$A$14:$A$20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</c:strCache>
            </c:strRef>
          </c:cat>
          <c:val>
            <c:numRef>
              <c:f>Hoja3!$C$14:$C$20</c:f>
              <c:numCache>
                <c:formatCode>General</c:formatCode>
                <c:ptCount val="6"/>
                <c:pt idx="0">
                  <c:v>374</c:v>
                </c:pt>
                <c:pt idx="1">
                  <c:v>365</c:v>
                </c:pt>
                <c:pt idx="2">
                  <c:v>402</c:v>
                </c:pt>
                <c:pt idx="3">
                  <c:v>294</c:v>
                </c:pt>
                <c:pt idx="4">
                  <c:v>499</c:v>
                </c:pt>
                <c:pt idx="5">
                  <c:v>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F5-4701-8C2B-AFF1CBE28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15492832"/>
        <c:axId val="2045948160"/>
      </c:barChart>
      <c:catAx>
        <c:axId val="415492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045948160"/>
        <c:crosses val="autoZero"/>
        <c:auto val="1"/>
        <c:lblAlgn val="ctr"/>
        <c:lblOffset val="100"/>
        <c:noMultiLvlLbl val="0"/>
      </c:catAx>
      <c:valAx>
        <c:axId val="20459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1549283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[ANÁLISIS DE COBRO DE REVISIÓN DE AVALÚOS.xlsx]Hoja3!TablaDinámica1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4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5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6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7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8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9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2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  <c:pivotFmt>
        <c:idx val="13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</c:pivotFmt>
    </c:pivotFmts>
    <c:plotArea>
      <c:layout/>
      <c:pieChart>
        <c:varyColors val="1"/>
        <c:ser>
          <c:idx val="0"/>
          <c:order val="0"/>
          <c:tx>
            <c:strRef>
              <c:f>Hoja3!$B$3</c:f>
              <c:strCache>
                <c:ptCount val="1"/>
                <c:pt idx="0">
                  <c:v>Suma de INGRESO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D2D-4E64-B751-307998E4F9A4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D2D-4E64-B751-307998E4F9A4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D2D-4E64-B751-307998E4F9A4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D2D-4E64-B751-307998E4F9A4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D2D-4E64-B751-307998E4F9A4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D2D-4E64-B751-307998E4F9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Hoja3!$A$4:$A$10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</c:strCache>
            </c:strRef>
          </c:cat>
          <c:val>
            <c:numRef>
              <c:f>Hoja3!$B$4:$B$10</c:f>
              <c:numCache>
                <c:formatCode>General</c:formatCode>
                <c:ptCount val="6"/>
                <c:pt idx="0">
                  <c:v>585</c:v>
                </c:pt>
                <c:pt idx="1">
                  <c:v>626</c:v>
                </c:pt>
                <c:pt idx="2">
                  <c:v>650</c:v>
                </c:pt>
                <c:pt idx="3">
                  <c:v>531</c:v>
                </c:pt>
                <c:pt idx="4">
                  <c:v>807</c:v>
                </c:pt>
                <c:pt idx="5">
                  <c:v>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BB-49E7-AF35-89ADF3EDD8F0}"/>
            </c:ext>
          </c:extLst>
        </c:ser>
        <c:ser>
          <c:idx val="1"/>
          <c:order val="1"/>
          <c:tx>
            <c:strRef>
              <c:f>Hoja3!$C$3</c:f>
              <c:strCache>
                <c:ptCount val="1"/>
                <c:pt idx="0">
                  <c:v>Suma de AUTORIZADOS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D2D-4E64-B751-307998E4F9A4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8D2D-4E64-B751-307998E4F9A4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8D2D-4E64-B751-307998E4F9A4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8D2D-4E64-B751-307998E4F9A4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8D2D-4E64-B751-307998E4F9A4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8D2D-4E64-B751-307998E4F9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Hoja3!$A$4:$A$10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</c:strCache>
            </c:strRef>
          </c:cat>
          <c:val>
            <c:numRef>
              <c:f>Hoja3!$C$4:$C$10</c:f>
              <c:numCache>
                <c:formatCode>General</c:formatCode>
                <c:ptCount val="6"/>
                <c:pt idx="0">
                  <c:v>374</c:v>
                </c:pt>
                <c:pt idx="1">
                  <c:v>365</c:v>
                </c:pt>
                <c:pt idx="2">
                  <c:v>402</c:v>
                </c:pt>
                <c:pt idx="3">
                  <c:v>294</c:v>
                </c:pt>
                <c:pt idx="4">
                  <c:v>499</c:v>
                </c:pt>
                <c:pt idx="5">
                  <c:v>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BB-49E7-AF35-89ADF3EDD8F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[ANÁLISIS DE COBRO DE REVISIÓN DE AVALÚOS.xlsx]Hoja3!TablaDinámica2</c:name>
    <c:fmtId val="1"/>
  </c:pivotSource>
  <c:chart>
    <c:autoTitleDeleted val="1"/>
    <c:pivotFmts>
      <c:pivotFmt>
        <c:idx val="0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 rotWithShape="1">
            <a:gsLst>
              <a:gs pos="0">
                <a:schemeClr val="accent1">
                  <a:satMod val="103000"/>
                  <a:lumMod val="102000"/>
                  <a:tint val="94000"/>
                </a:schemeClr>
              </a:gs>
              <a:gs pos="50000">
                <a:schemeClr val="accent1">
                  <a:satMod val="110000"/>
                  <a:lumMod val="100000"/>
                  <a:shade val="100000"/>
                </a:schemeClr>
              </a:gs>
              <a:gs pos="100000">
                <a:schemeClr val="accent1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Hoja3!$B$13</c:f>
              <c:strCache>
                <c:ptCount val="1"/>
                <c:pt idx="0">
                  <c:v>Suma de INGRESO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Hoja3!$A$14:$A$20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</c:strCache>
            </c:strRef>
          </c:cat>
          <c:val>
            <c:numRef>
              <c:f>Hoja3!$B$14:$B$20</c:f>
              <c:numCache>
                <c:formatCode>General</c:formatCode>
                <c:ptCount val="6"/>
                <c:pt idx="0">
                  <c:v>585</c:v>
                </c:pt>
                <c:pt idx="1">
                  <c:v>626</c:v>
                </c:pt>
                <c:pt idx="2">
                  <c:v>650</c:v>
                </c:pt>
                <c:pt idx="3">
                  <c:v>531</c:v>
                </c:pt>
                <c:pt idx="4">
                  <c:v>807</c:v>
                </c:pt>
                <c:pt idx="5">
                  <c:v>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AA-46E5-A4BD-F8F6EEDFBCCB}"/>
            </c:ext>
          </c:extLst>
        </c:ser>
        <c:ser>
          <c:idx val="1"/>
          <c:order val="1"/>
          <c:tx>
            <c:strRef>
              <c:f>Hoja3!$C$13</c:f>
              <c:strCache>
                <c:ptCount val="1"/>
                <c:pt idx="0">
                  <c:v>Suma de AUTORIZADOS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Hoja3!$A$14:$A$20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</c:strCache>
            </c:strRef>
          </c:cat>
          <c:val>
            <c:numRef>
              <c:f>Hoja3!$C$14:$C$20</c:f>
              <c:numCache>
                <c:formatCode>General</c:formatCode>
                <c:ptCount val="6"/>
                <c:pt idx="0">
                  <c:v>374</c:v>
                </c:pt>
                <c:pt idx="1">
                  <c:v>365</c:v>
                </c:pt>
                <c:pt idx="2">
                  <c:v>402</c:v>
                </c:pt>
                <c:pt idx="3">
                  <c:v>294</c:v>
                </c:pt>
                <c:pt idx="4">
                  <c:v>499</c:v>
                </c:pt>
                <c:pt idx="5">
                  <c:v>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AA-46E5-A4BD-F8F6EEDFBC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15492832"/>
        <c:axId val="2045948160"/>
      </c:barChart>
      <c:catAx>
        <c:axId val="415492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045948160"/>
        <c:crosses val="autoZero"/>
        <c:auto val="1"/>
        <c:lblAlgn val="ctr"/>
        <c:lblOffset val="100"/>
        <c:noMultiLvlLbl val="0"/>
      </c:catAx>
      <c:valAx>
        <c:axId val="204594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1549283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0</xdr:row>
      <xdr:rowOff>19050</xdr:rowOff>
    </xdr:from>
    <xdr:to>
      <xdr:col>11</xdr:col>
      <xdr:colOff>447675</xdr:colOff>
      <xdr:row>21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88CE9ED-7B9E-4D50-84CB-9B6F4ECEF9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0</xdr:row>
      <xdr:rowOff>71435</xdr:rowOff>
    </xdr:from>
    <xdr:to>
      <xdr:col>9</xdr:col>
      <xdr:colOff>685800</xdr:colOff>
      <xdr:row>18</xdr:row>
      <xdr:rowOff>161924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912AC0E-EB76-9B79-94E9-1459EEED25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152399</xdr:colOff>
      <xdr:row>19</xdr:row>
      <xdr:rowOff>42861</xdr:rowOff>
    </xdr:from>
    <xdr:to>
      <xdr:col>11</xdr:col>
      <xdr:colOff>266700</xdr:colOff>
      <xdr:row>39</xdr:row>
      <xdr:rowOff>114300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EAF9EC3-3D79-10F4-E792-EAE49F2F9A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prueb\OneDrive\Documentos\2023\AN&#193;LISIS%20DE%20LEY%20DE%20INGRESOS\Costo%20unitario%20por%20revisi&#243;n%20de%20aval&#250;o.xlsx" TargetMode="External"/><Relationship Id="rId1" Type="http://schemas.openxmlformats.org/officeDocument/2006/relationships/externalLinkPath" Target="file:///C:\Users\prueb\OneDrive\Documentos\2023\AN&#193;LISIS%20DE%20LEY%20DE%20INGRESOS\Costo%20unitario%20por%20revisi&#243;n%20de%20aval&#250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  <sheetName val="1. Revisión de avalúos"/>
      <sheetName val="Hoja2"/>
      <sheetName val="Hoja4"/>
      <sheetName val="Hoja3"/>
    </sheetNames>
    <sheetDataSet>
      <sheetData sheetId="0">
        <row r="2">
          <cell r="G2">
            <v>0.26979999999999998</v>
          </cell>
          <cell r="T2">
            <v>2.5</v>
          </cell>
        </row>
        <row r="3">
          <cell r="G3">
            <v>4.833333333333333</v>
          </cell>
          <cell r="T3">
            <v>14</v>
          </cell>
        </row>
        <row r="4">
          <cell r="G4">
            <v>105</v>
          </cell>
        </row>
        <row r="5">
          <cell r="D5">
            <v>4579</v>
          </cell>
          <cell r="G5">
            <v>4579</v>
          </cell>
          <cell r="I5">
            <v>10000</v>
          </cell>
          <cell r="T5">
            <v>4000</v>
          </cell>
        </row>
      </sheetData>
      <sheetData sheetId="1">
        <row r="10">
          <cell r="D10">
            <v>4579</v>
          </cell>
        </row>
      </sheetData>
      <sheetData sheetId="2"/>
      <sheetData sheetId="3"/>
      <sheetData sheetId="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C-65660" refreshedDate="45191.615379861112" createdVersion="8" refreshedVersion="8" minRefreshableVersion="3" recordCount="6" xr:uid="{F0128996-6A7D-4D7E-B092-3515CBEA21EB}">
  <cacheSource type="worksheet">
    <worksheetSource name="Tabla1"/>
  </cacheSource>
  <cacheFields count="3">
    <cacheField name="MES" numFmtId="0">
      <sharedItems count="6">
        <s v="ENERO"/>
        <s v="FEBRERO"/>
        <s v="MARZO"/>
        <s v="ABRIL"/>
        <s v="MAYO"/>
        <s v="JUNIO"/>
      </sharedItems>
    </cacheField>
    <cacheField name="INGRESO" numFmtId="0">
      <sharedItems containsSemiMixedTypes="0" containsString="0" containsNumber="1" containsInteger="1" minValue="531" maxValue="965"/>
    </cacheField>
    <cacheField name="AUTORIZADOS" numFmtId="0">
      <sharedItems containsSemiMixedTypes="0" containsString="0" containsNumber="1" containsInteger="1" minValue="294" maxValue="58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x v="0"/>
    <n v="585"/>
    <n v="374"/>
  </r>
  <r>
    <x v="1"/>
    <n v="626"/>
    <n v="365"/>
  </r>
  <r>
    <x v="2"/>
    <n v="650"/>
    <n v="402"/>
  </r>
  <r>
    <x v="3"/>
    <n v="531"/>
    <n v="294"/>
  </r>
  <r>
    <x v="4"/>
    <n v="807"/>
    <n v="499"/>
  </r>
  <r>
    <x v="5"/>
    <n v="965"/>
    <n v="58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5F06CE-BD7E-4E2A-8E2F-BFD1E2017992}" name="Tabla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4">
  <location ref="A13:C20" firstHeaderRow="0" firstDataRow="1" firstDataCol="1"/>
  <pivotFields count="3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dataField="1"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INGRESO" fld="1" baseField="0" baseItem="0"/>
    <dataField name="Suma de AUTORIZADOS" fld="2" baseField="0" baseItem="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4D4391C-3AF5-4719-A3A4-C1466411A78D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2">
  <location ref="A3:C10" firstHeaderRow="0" firstDataRow="1" firstDataCol="1"/>
  <pivotFields count="3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dataField="1"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INGRESO" fld="1" baseField="0" baseItem="0"/>
    <dataField name="Suma de AUTORIZADOS" fld="2" baseField="0" baseItem="0"/>
  </dataFields>
  <chartFormats count="1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1"/>
          </reference>
          <reference field="0" count="1" selected="0">
            <x v="0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1"/>
          </reference>
          <reference field="0" count="1" selected="0">
            <x v="1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1"/>
          </reference>
          <reference field="0" count="1" selected="0">
            <x v="2"/>
          </reference>
        </references>
      </pivotArea>
    </chartFormat>
    <chartFormat chart="0" format="11">
      <pivotArea type="data" outline="0" fieldPosition="0">
        <references count="2">
          <reference field="4294967294" count="1" selected="0">
            <x v="1"/>
          </reference>
          <reference field="0" count="1" selected="0">
            <x v="3"/>
          </reference>
        </references>
      </pivotArea>
    </chartFormat>
    <chartFormat chart="0" format="12">
      <pivotArea type="data" outline="0" fieldPosition="0">
        <references count="2">
          <reference field="4294967294" count="1" selected="0">
            <x v="1"/>
          </reference>
          <reference field="0" count="1" selected="0">
            <x v="4"/>
          </reference>
        </references>
      </pivotArea>
    </chartFormat>
    <chartFormat chart="0" format="13">
      <pivotArea type="data" outline="0" fieldPosition="0">
        <references count="2">
          <reference field="4294967294" count="1" selected="0">
            <x v="1"/>
          </reference>
          <reference field="0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2AB5BA-BEE5-4B56-B7D9-F88BEAAB4C4A}" name="Tabla1" displayName="Tabla1" ref="A1:C7" totalsRowShown="0">
  <autoFilter ref="A1:C7" xr:uid="{0B2AB5BA-BEE5-4B56-B7D9-F88BEAAB4C4A}"/>
  <tableColumns count="3">
    <tableColumn id="1" xr3:uid="{01127379-B4DB-49E4-BD27-F288BA19AF2C}" name="MES"/>
    <tableColumn id="2" xr3:uid="{B4451EBA-DB0D-41A7-9D82-21A3A06581DF}" name="INGRESO" dataDxfId="1"/>
    <tableColumn id="3" xr3:uid="{366FB92A-65CB-4EDF-88E0-D6DA15D52F22}" name="AUTORIZADOS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0907C-21A7-43CA-8F57-AD775CD78276}">
  <dimension ref="A1:M25"/>
  <sheetViews>
    <sheetView tabSelected="1" workbookViewId="0">
      <selection activeCell="A32" sqref="A32"/>
    </sheetView>
  </sheetViews>
  <sheetFormatPr baseColWidth="10" defaultColWidth="11.42578125" defaultRowHeight="14.25" x14ac:dyDescent="0.2"/>
  <cols>
    <col min="1" max="1" width="43.28515625" style="7" customWidth="1"/>
    <col min="2" max="2" width="8.140625" style="7" bestFit="1" customWidth="1"/>
    <col min="3" max="3" width="14" style="7" bestFit="1" customWidth="1"/>
    <col min="4" max="4" width="17.28515625" style="7" bestFit="1" customWidth="1"/>
    <col min="5" max="5" width="20.7109375" style="7" bestFit="1" customWidth="1"/>
    <col min="6" max="6" width="17.42578125" style="7" bestFit="1" customWidth="1"/>
    <col min="7" max="7" width="12.140625" style="7" bestFit="1" customWidth="1"/>
    <col min="8" max="8" width="10.42578125" style="7" bestFit="1" customWidth="1"/>
    <col min="9" max="9" width="14.42578125" style="7" bestFit="1" customWidth="1"/>
    <col min="10" max="10" width="10.7109375" style="7" bestFit="1" customWidth="1"/>
    <col min="11" max="11" width="11.42578125" style="7"/>
    <col min="12" max="12" width="44.28515625" style="7" hidden="1" customWidth="1"/>
    <col min="13" max="13" width="13.28515625" style="7" hidden="1" customWidth="1"/>
    <col min="14" max="16384" width="11.42578125" style="7"/>
  </cols>
  <sheetData>
    <row r="1" spans="1:13" ht="15" x14ac:dyDescent="0.25">
      <c r="A1" s="52" t="s">
        <v>13</v>
      </c>
      <c r="B1" s="52"/>
      <c r="C1" s="52"/>
      <c r="D1" s="52"/>
      <c r="E1" s="52"/>
      <c r="F1" s="6"/>
    </row>
    <row r="2" spans="1:13" ht="8.25" customHeight="1" x14ac:dyDescent="0.25">
      <c r="A2" s="6"/>
      <c r="B2" s="8"/>
      <c r="C2" s="8"/>
      <c r="D2" s="8"/>
      <c r="E2" s="8"/>
      <c r="F2" s="8"/>
    </row>
    <row r="3" spans="1:13" ht="15" x14ac:dyDescent="0.25">
      <c r="A3" s="9" t="s">
        <v>14</v>
      </c>
      <c r="B3" s="10" t="s">
        <v>15</v>
      </c>
      <c r="C3" s="11">
        <v>1</v>
      </c>
      <c r="D3" s="12"/>
      <c r="E3" s="13" t="s">
        <v>16</v>
      </c>
      <c r="F3" s="14"/>
    </row>
    <row r="4" spans="1:13" ht="15" x14ac:dyDescent="0.2">
      <c r="A4" s="53" t="s">
        <v>17</v>
      </c>
      <c r="B4" s="53"/>
      <c r="C4" s="53"/>
      <c r="D4" s="53"/>
      <c r="E4" s="15" t="s">
        <v>18</v>
      </c>
      <c r="F4" s="16"/>
      <c r="G4" s="17"/>
    </row>
    <row r="5" spans="1:13" x14ac:dyDescent="0.2">
      <c r="A5" s="54" t="s">
        <v>19</v>
      </c>
      <c r="B5" s="55"/>
      <c r="C5" s="55"/>
      <c r="D5" s="56"/>
      <c r="E5" s="18">
        <f>E6*E25</f>
        <v>563973.57331578957</v>
      </c>
      <c r="F5" s="19">
        <f>E5*2</f>
        <v>1127947.1466315791</v>
      </c>
      <c r="L5" s="20" t="s">
        <v>20</v>
      </c>
      <c r="M5" s="7">
        <f>ROUND((365/2),0)</f>
        <v>183</v>
      </c>
    </row>
    <row r="6" spans="1:13" x14ac:dyDescent="0.2">
      <c r="A6" s="54" t="s">
        <v>21</v>
      </c>
      <c r="B6" s="55"/>
      <c r="C6" s="55"/>
      <c r="D6" s="56"/>
      <c r="E6" s="21">
        <v>4164</v>
      </c>
      <c r="F6" s="22"/>
      <c r="L6" s="7" t="s">
        <v>22</v>
      </c>
      <c r="M6" s="7">
        <f>ROUND((255/2),0)</f>
        <v>128</v>
      </c>
    </row>
    <row r="7" spans="1:13" ht="15" x14ac:dyDescent="0.25">
      <c r="A7" s="6"/>
      <c r="B7" s="8"/>
      <c r="C7" s="8"/>
      <c r="D7" s="8"/>
      <c r="E7" s="8"/>
      <c r="F7" s="8"/>
      <c r="L7" s="23" t="s">
        <v>23</v>
      </c>
      <c r="M7" s="24">
        <v>5927</v>
      </c>
    </row>
    <row r="8" spans="1:13" ht="15" x14ac:dyDescent="0.2">
      <c r="A8" s="25" t="s">
        <v>24</v>
      </c>
      <c r="B8" s="25" t="s">
        <v>25</v>
      </c>
      <c r="C8" s="25" t="s">
        <v>26</v>
      </c>
      <c r="D8" s="26" t="s">
        <v>27</v>
      </c>
      <c r="E8" s="27" t="s">
        <v>28</v>
      </c>
      <c r="F8" s="28" t="s">
        <v>29</v>
      </c>
      <c r="L8" s="23" t="s">
        <v>30</v>
      </c>
      <c r="M8" s="24">
        <v>1269.5</v>
      </c>
    </row>
    <row r="9" spans="1:13" x14ac:dyDescent="0.2">
      <c r="A9" s="23" t="s">
        <v>31</v>
      </c>
      <c r="B9" s="29" t="s">
        <v>32</v>
      </c>
      <c r="C9" s="30">
        <v>1</v>
      </c>
      <c r="D9" s="31">
        <f>[1]Hoja1!G2</f>
        <v>0.26979999999999998</v>
      </c>
      <c r="E9" s="32">
        <f>D9*C9*(365/2)</f>
        <v>49.238499999999995</v>
      </c>
      <c r="F9" s="32">
        <f>(C9*D9)*[1]Hoja1!T2</f>
        <v>0.67449999999999999</v>
      </c>
      <c r="G9" s="33"/>
      <c r="H9" s="34"/>
      <c r="L9" s="35"/>
    </row>
    <row r="10" spans="1:13" x14ac:dyDescent="0.2">
      <c r="A10" s="23" t="s">
        <v>33</v>
      </c>
      <c r="B10" s="29" t="s">
        <v>32</v>
      </c>
      <c r="C10" s="30">
        <v>1</v>
      </c>
      <c r="D10" s="31">
        <f>[1]Hoja1!G5</f>
        <v>4579</v>
      </c>
      <c r="E10" s="32">
        <f>(E6/[1]Hoja1!T5)*'[1]1. Revisión de avalúos'!D10</f>
        <v>4766.7389999999996</v>
      </c>
      <c r="F10" s="32">
        <f>([1]Hoja1!D5/[1]Hoja1!I5)*[1]Hoja1!T2</f>
        <v>1.1447499999999999</v>
      </c>
      <c r="G10" s="33"/>
      <c r="H10" s="34"/>
      <c r="L10" s="35"/>
    </row>
    <row r="11" spans="1:13" x14ac:dyDescent="0.2">
      <c r="A11" s="23" t="s">
        <v>34</v>
      </c>
      <c r="B11" s="29" t="s">
        <v>32</v>
      </c>
      <c r="C11" s="30">
        <v>1</v>
      </c>
      <c r="D11" s="31">
        <f>[1]Hoja1!G3</f>
        <v>4.833333333333333</v>
      </c>
      <c r="E11" s="32">
        <f>(D11*[1]Hoja1!T3)*6</f>
        <v>405.99999999999994</v>
      </c>
      <c r="F11" s="32">
        <f>E11/E6</f>
        <v>9.7502401536983654E-2</v>
      </c>
      <c r="G11" s="33"/>
      <c r="H11" s="34"/>
      <c r="L11" s="35"/>
    </row>
    <row r="12" spans="1:13" x14ac:dyDescent="0.2">
      <c r="A12" s="23" t="s">
        <v>35</v>
      </c>
      <c r="B12" s="29" t="s">
        <v>32</v>
      </c>
      <c r="C12" s="30">
        <v>1</v>
      </c>
      <c r="D12" s="31">
        <f>[1]Hoja1!G4</f>
        <v>105</v>
      </c>
      <c r="E12" s="32">
        <f>D12*3</f>
        <v>315</v>
      </c>
      <c r="F12" s="32">
        <f>E12/E6</f>
        <v>7.5648414985590773E-2</v>
      </c>
      <c r="G12" s="33"/>
      <c r="H12" s="34"/>
      <c r="L12" s="35"/>
    </row>
    <row r="13" spans="1:13" ht="15" x14ac:dyDescent="0.25">
      <c r="B13" s="8"/>
      <c r="D13" s="36" t="s">
        <v>36</v>
      </c>
      <c r="E13" s="37">
        <f>SUM(E9:E12)</f>
        <v>5536.9775</v>
      </c>
      <c r="F13" s="37">
        <f>SUM(F9:F12)</f>
        <v>1.9924008165225742</v>
      </c>
      <c r="L13" s="35"/>
    </row>
    <row r="14" spans="1:13" ht="15.75" customHeight="1" x14ac:dyDescent="0.25">
      <c r="B14" s="8"/>
      <c r="D14" s="38"/>
      <c r="E14" s="38"/>
      <c r="F14" s="38"/>
      <c r="G14" s="38"/>
      <c r="L14" s="35"/>
    </row>
    <row r="15" spans="1:13" ht="30" x14ac:dyDescent="0.2">
      <c r="A15" s="25" t="s">
        <v>37</v>
      </c>
      <c r="B15" s="25" t="s">
        <v>25</v>
      </c>
      <c r="C15" s="39" t="s">
        <v>38</v>
      </c>
      <c r="D15" s="25" t="s">
        <v>39</v>
      </c>
      <c r="E15" s="25" t="s">
        <v>40</v>
      </c>
      <c r="F15" s="39" t="s">
        <v>41</v>
      </c>
      <c r="G15" s="39" t="s">
        <v>42</v>
      </c>
      <c r="H15" s="39" t="s">
        <v>43</v>
      </c>
      <c r="I15" s="28" t="s">
        <v>44</v>
      </c>
      <c r="J15" s="28" t="s">
        <v>29</v>
      </c>
      <c r="L15" s="35"/>
    </row>
    <row r="16" spans="1:13" x14ac:dyDescent="0.2">
      <c r="A16" s="40" t="s">
        <v>45</v>
      </c>
      <c r="B16" s="29" t="s">
        <v>46</v>
      </c>
      <c r="C16" s="41">
        <v>10</v>
      </c>
      <c r="D16" s="42">
        <v>11123.32</v>
      </c>
      <c r="E16" s="42">
        <f>+D16/30.4</f>
        <v>365.89868421052631</v>
      </c>
      <c r="F16" s="42">
        <f>+E16/8</f>
        <v>45.737335526315789</v>
      </c>
      <c r="G16" s="43">
        <f>+F16/60</f>
        <v>0.7622889254385965</v>
      </c>
      <c r="H16" s="42">
        <f>+G16*C16</f>
        <v>7.6228892543859654</v>
      </c>
      <c r="I16" s="42">
        <f>H16*$E$6</f>
        <v>31741.710855263162</v>
      </c>
      <c r="J16" s="44">
        <f>H16</f>
        <v>7.6228892543859654</v>
      </c>
      <c r="L16" s="35"/>
    </row>
    <row r="17" spans="1:10" x14ac:dyDescent="0.2">
      <c r="A17" s="40" t="s">
        <v>47</v>
      </c>
      <c r="B17" s="29" t="s">
        <v>46</v>
      </c>
      <c r="C17" s="41">
        <v>12</v>
      </c>
      <c r="D17" s="42">
        <v>8445.08</v>
      </c>
      <c r="E17" s="42">
        <f t="shared" ref="E17:E20" si="0">+D17/30.4</f>
        <v>277.79868421052635</v>
      </c>
      <c r="F17" s="42">
        <f t="shared" ref="F17:F20" si="1">+E17/8</f>
        <v>34.724835526315793</v>
      </c>
      <c r="G17" s="43">
        <f t="shared" ref="G17:G20" si="2">+F17/60</f>
        <v>0.5787472587719299</v>
      </c>
      <c r="H17" s="42">
        <f t="shared" ref="H17:H20" si="3">+G17*C17</f>
        <v>6.9449671052631583</v>
      </c>
      <c r="I17" s="42">
        <f t="shared" ref="I17:I20" si="4">H17*$E$6</f>
        <v>28918.84302631579</v>
      </c>
      <c r="J17" s="44">
        <f t="shared" ref="J17:J20" si="5">H17</f>
        <v>6.9449671052631583</v>
      </c>
    </row>
    <row r="18" spans="1:10" x14ac:dyDescent="0.2">
      <c r="A18" s="7" t="s">
        <v>48</v>
      </c>
      <c r="B18" s="29" t="s">
        <v>46</v>
      </c>
      <c r="C18" s="41">
        <v>13</v>
      </c>
      <c r="D18" s="42">
        <v>20290.14</v>
      </c>
      <c r="E18" s="42">
        <f t="shared" si="0"/>
        <v>667.43881578947367</v>
      </c>
      <c r="F18" s="42">
        <f t="shared" si="1"/>
        <v>83.429851973684208</v>
      </c>
      <c r="G18" s="43">
        <f t="shared" si="2"/>
        <v>1.3904975328947369</v>
      </c>
      <c r="H18" s="42">
        <f t="shared" si="3"/>
        <v>18.07646792763158</v>
      </c>
      <c r="I18" s="42">
        <f t="shared" si="4"/>
        <v>75270.412450657896</v>
      </c>
      <c r="J18" s="44">
        <f t="shared" si="5"/>
        <v>18.07646792763158</v>
      </c>
    </row>
    <row r="19" spans="1:10" x14ac:dyDescent="0.2">
      <c r="A19" s="40" t="s">
        <v>49</v>
      </c>
      <c r="B19" s="29" t="s">
        <v>46</v>
      </c>
      <c r="C19" s="41">
        <v>12</v>
      </c>
      <c r="D19" s="42">
        <v>33552.519999999997</v>
      </c>
      <c r="E19" s="42">
        <f t="shared" si="0"/>
        <v>1103.7013157894737</v>
      </c>
      <c r="F19" s="42">
        <f t="shared" si="1"/>
        <v>137.96266447368421</v>
      </c>
      <c r="G19" s="43">
        <f t="shared" si="2"/>
        <v>2.2993777412280703</v>
      </c>
      <c r="H19" s="42">
        <f t="shared" si="3"/>
        <v>27.592532894736841</v>
      </c>
      <c r="I19" s="42">
        <f t="shared" si="4"/>
        <v>114895.3069736842</v>
      </c>
      <c r="J19" s="44">
        <f t="shared" si="5"/>
        <v>27.592532894736841</v>
      </c>
    </row>
    <row r="20" spans="1:10" x14ac:dyDescent="0.2">
      <c r="A20" s="40" t="s">
        <v>50</v>
      </c>
      <c r="B20" s="29" t="s">
        <v>46</v>
      </c>
      <c r="C20" s="41">
        <v>15</v>
      </c>
      <c r="D20" s="42">
        <v>71219.740000000005</v>
      </c>
      <c r="E20" s="42">
        <f t="shared" si="0"/>
        <v>2342.7546052631583</v>
      </c>
      <c r="F20" s="42">
        <f t="shared" si="1"/>
        <v>292.84432565789479</v>
      </c>
      <c r="G20" s="43">
        <f t="shared" si="2"/>
        <v>4.8807387609649133</v>
      </c>
      <c r="H20" s="42">
        <f t="shared" si="3"/>
        <v>73.211081414473696</v>
      </c>
      <c r="I20" s="42">
        <f t="shared" si="4"/>
        <v>304850.9430098685</v>
      </c>
      <c r="J20" s="44">
        <f t="shared" si="5"/>
        <v>73.211081414473696</v>
      </c>
    </row>
    <row r="21" spans="1:10" ht="14.25" customHeight="1" x14ac:dyDescent="0.25">
      <c r="B21" s="8"/>
      <c r="G21" s="45" t="s">
        <v>36</v>
      </c>
      <c r="H21" s="46">
        <f>SUM(H16:H20)</f>
        <v>133.44793859649124</v>
      </c>
      <c r="I21" s="47">
        <f>SUM(I16:I20)</f>
        <v>555677.2163157895</v>
      </c>
      <c r="J21" s="47">
        <f>SUM(J16:J20)</f>
        <v>133.44793859649124</v>
      </c>
    </row>
    <row r="23" spans="1:10" ht="15" x14ac:dyDescent="0.25">
      <c r="B23" s="57" t="s">
        <v>51</v>
      </c>
      <c r="C23" s="57"/>
      <c r="D23" s="57"/>
      <c r="E23" s="48">
        <f>+F13</f>
        <v>1.9924008165225742</v>
      </c>
    </row>
    <row r="24" spans="1:10" ht="15" x14ac:dyDescent="0.25">
      <c r="B24" s="57" t="s">
        <v>52</v>
      </c>
      <c r="C24" s="57"/>
      <c r="D24" s="57"/>
      <c r="E24" s="48">
        <f>+J21</f>
        <v>133.44793859649124</v>
      </c>
    </row>
    <row r="25" spans="1:10" ht="15" x14ac:dyDescent="0.25">
      <c r="B25" s="51" t="s">
        <v>53</v>
      </c>
      <c r="C25" s="51"/>
      <c r="D25" s="51"/>
      <c r="E25" s="49">
        <f>SUM(E23:E24)</f>
        <v>135.44033941301382</v>
      </c>
      <c r="F25" s="50" t="s">
        <v>54</v>
      </c>
      <c r="G25" s="48"/>
      <c r="H25" s="34"/>
    </row>
  </sheetData>
  <mergeCells count="7">
    <mergeCell ref="B25:D25"/>
    <mergeCell ref="A1:E1"/>
    <mergeCell ref="A4:D4"/>
    <mergeCell ref="A5:D5"/>
    <mergeCell ref="A6:D6"/>
    <mergeCell ref="B23:D23"/>
    <mergeCell ref="B24:D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40E0F-A46F-417F-B64C-4631C1988E0F}">
  <dimension ref="A1:C8"/>
  <sheetViews>
    <sheetView workbookViewId="0">
      <selection activeCell="G26" sqref="G26"/>
    </sheetView>
  </sheetViews>
  <sheetFormatPr baseColWidth="10" defaultRowHeight="15" x14ac:dyDescent="0.25"/>
  <cols>
    <col min="1" max="1" width="12" customWidth="1"/>
    <col min="2" max="2" width="11" style="1" customWidth="1"/>
    <col min="3" max="3" width="15.85546875" style="1" customWidth="1"/>
  </cols>
  <sheetData>
    <row r="1" spans="1:3" x14ac:dyDescent="0.25">
      <c r="A1" t="s">
        <v>8</v>
      </c>
      <c r="B1" s="1" t="s">
        <v>7</v>
      </c>
      <c r="C1" s="1" t="s">
        <v>0</v>
      </c>
    </row>
    <row r="2" spans="1:3" x14ac:dyDescent="0.25">
      <c r="A2" t="s">
        <v>1</v>
      </c>
      <c r="B2" s="1">
        <v>585</v>
      </c>
      <c r="C2" s="1">
        <v>374</v>
      </c>
    </row>
    <row r="3" spans="1:3" x14ac:dyDescent="0.25">
      <c r="A3" t="s">
        <v>2</v>
      </c>
      <c r="B3" s="1">
        <v>626</v>
      </c>
      <c r="C3" s="1">
        <v>365</v>
      </c>
    </row>
    <row r="4" spans="1:3" x14ac:dyDescent="0.25">
      <c r="A4" t="s">
        <v>3</v>
      </c>
      <c r="B4" s="1">
        <v>650</v>
      </c>
      <c r="C4" s="1">
        <v>402</v>
      </c>
    </row>
    <row r="5" spans="1:3" x14ac:dyDescent="0.25">
      <c r="A5" t="s">
        <v>4</v>
      </c>
      <c r="B5" s="1">
        <v>531</v>
      </c>
      <c r="C5" s="1">
        <v>294</v>
      </c>
    </row>
    <row r="6" spans="1:3" x14ac:dyDescent="0.25">
      <c r="A6" t="s">
        <v>5</v>
      </c>
      <c r="B6" s="1">
        <v>807</v>
      </c>
      <c r="C6" s="1">
        <v>499</v>
      </c>
    </row>
    <row r="7" spans="1:3" ht="15.75" thickBot="1" x14ac:dyDescent="0.3">
      <c r="A7" t="s">
        <v>6</v>
      </c>
      <c r="B7" s="2">
        <f>186+779</f>
        <v>965</v>
      </c>
      <c r="C7" s="2">
        <f>53+530</f>
        <v>583</v>
      </c>
    </row>
    <row r="8" spans="1:3" x14ac:dyDescent="0.25">
      <c r="B8" s="3">
        <f>SUM(B2:B7)</f>
        <v>4164</v>
      </c>
      <c r="C8" s="3">
        <f>SUM(C2:C7)</f>
        <v>2517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46C56-4612-484D-A26C-1150EBE2A9FB}">
  <dimension ref="A3:C20"/>
  <sheetViews>
    <sheetView workbookViewId="0">
      <selection activeCell="P7" sqref="P7"/>
    </sheetView>
  </sheetViews>
  <sheetFormatPr baseColWidth="10" defaultRowHeight="15" x14ac:dyDescent="0.25"/>
  <cols>
    <col min="1" max="1" width="17.5703125" bestFit="1" customWidth="1"/>
    <col min="2" max="2" width="17.140625" bestFit="1" customWidth="1"/>
    <col min="3" max="3" width="22.140625" bestFit="1" customWidth="1"/>
  </cols>
  <sheetData>
    <row r="3" spans="1:3" x14ac:dyDescent="0.25">
      <c r="A3" s="4" t="s">
        <v>9</v>
      </c>
      <c r="B3" t="s">
        <v>11</v>
      </c>
      <c r="C3" t="s">
        <v>12</v>
      </c>
    </row>
    <row r="4" spans="1:3" x14ac:dyDescent="0.25">
      <c r="A4" s="5" t="s">
        <v>1</v>
      </c>
      <c r="B4">
        <v>585</v>
      </c>
      <c r="C4">
        <v>374</v>
      </c>
    </row>
    <row r="5" spans="1:3" x14ac:dyDescent="0.25">
      <c r="A5" s="5" t="s">
        <v>2</v>
      </c>
      <c r="B5">
        <v>626</v>
      </c>
      <c r="C5">
        <v>365</v>
      </c>
    </row>
    <row r="6" spans="1:3" x14ac:dyDescent="0.25">
      <c r="A6" s="5" t="s">
        <v>3</v>
      </c>
      <c r="B6">
        <v>650</v>
      </c>
      <c r="C6">
        <v>402</v>
      </c>
    </row>
    <row r="7" spans="1:3" x14ac:dyDescent="0.25">
      <c r="A7" s="5" t="s">
        <v>4</v>
      </c>
      <c r="B7">
        <v>531</v>
      </c>
      <c r="C7">
        <v>294</v>
      </c>
    </row>
    <row r="8" spans="1:3" x14ac:dyDescent="0.25">
      <c r="A8" s="5" t="s">
        <v>5</v>
      </c>
      <c r="B8">
        <v>807</v>
      </c>
      <c r="C8">
        <v>499</v>
      </c>
    </row>
    <row r="9" spans="1:3" x14ac:dyDescent="0.25">
      <c r="A9" s="5" t="s">
        <v>6</v>
      </c>
      <c r="B9">
        <v>965</v>
      </c>
      <c r="C9">
        <v>583</v>
      </c>
    </row>
    <row r="10" spans="1:3" x14ac:dyDescent="0.25">
      <c r="A10" s="5" t="s">
        <v>10</v>
      </c>
      <c r="B10">
        <v>4164</v>
      </c>
      <c r="C10">
        <v>2517</v>
      </c>
    </row>
    <row r="13" spans="1:3" x14ac:dyDescent="0.25">
      <c r="A13" s="4" t="s">
        <v>9</v>
      </c>
      <c r="B13" t="s">
        <v>11</v>
      </c>
      <c r="C13" t="s">
        <v>12</v>
      </c>
    </row>
    <row r="14" spans="1:3" x14ac:dyDescent="0.25">
      <c r="A14" s="5" t="s">
        <v>1</v>
      </c>
      <c r="B14">
        <v>585</v>
      </c>
      <c r="C14">
        <v>374</v>
      </c>
    </row>
    <row r="15" spans="1:3" x14ac:dyDescent="0.25">
      <c r="A15" s="5" t="s">
        <v>2</v>
      </c>
      <c r="B15">
        <v>626</v>
      </c>
      <c r="C15">
        <v>365</v>
      </c>
    </row>
    <row r="16" spans="1:3" x14ac:dyDescent="0.25">
      <c r="A16" s="5" t="s">
        <v>3</v>
      </c>
      <c r="B16">
        <v>650</v>
      </c>
      <c r="C16">
        <v>402</v>
      </c>
    </row>
    <row r="17" spans="1:3" x14ac:dyDescent="0.25">
      <c r="A17" s="5" t="s">
        <v>4</v>
      </c>
      <c r="B17">
        <v>531</v>
      </c>
      <c r="C17">
        <v>294</v>
      </c>
    </row>
    <row r="18" spans="1:3" x14ac:dyDescent="0.25">
      <c r="A18" s="5" t="s">
        <v>5</v>
      </c>
      <c r="B18">
        <v>807</v>
      </c>
      <c r="C18">
        <v>499</v>
      </c>
    </row>
    <row r="19" spans="1:3" x14ac:dyDescent="0.25">
      <c r="A19" s="5" t="s">
        <v>6</v>
      </c>
      <c r="B19">
        <v>965</v>
      </c>
      <c r="C19">
        <v>583</v>
      </c>
    </row>
    <row r="20" spans="1:3" x14ac:dyDescent="0.25">
      <c r="A20" s="5" t="s">
        <v>10</v>
      </c>
      <c r="B20">
        <v>4164</v>
      </c>
      <c r="C20">
        <v>2517</v>
      </c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COSTO UNITARIO</vt:lpstr>
      <vt:lpstr>ANÁLISIS SEMSTRAL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pruebagto2019@outlook.com</dc:creator>
  <cp:lastModifiedBy>pruebagto2019@outlook.com</cp:lastModifiedBy>
  <dcterms:created xsi:type="dcterms:W3CDTF">2023-09-22T20:32:38Z</dcterms:created>
  <dcterms:modified xsi:type="dcterms:W3CDTF">2023-10-02T18:09:41Z</dcterms:modified>
</cp:coreProperties>
</file>