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ugtomx-my.sharepoint.com/personal/alejandra_torres_ugto_mx/Documents/SIMAPAG/pRESUPUESTO/Ptto  2024/Ley de ingresos 2024/Reservas/16.10 LI/"/>
    </mc:Choice>
  </mc:AlternateContent>
  <xr:revisionPtr revIDLastSave="2" documentId="14_{B4C8B9D9-884B-4469-BD54-51ED037763B8}" xr6:coauthVersionLast="47" xr6:coauthVersionMax="47" xr10:uidLastSave="{1E0792A4-8E25-4CCC-9A3F-B45DA8F648F6}"/>
  <bookViews>
    <workbookView xWindow="-108" yWindow="-108" windowWidth="23256" windowHeight="13176" xr2:uid="{8F7C9FC0-3FF2-4834-935C-D0822843D19E}"/>
  </bookViews>
  <sheets>
    <sheet name="Anexo 2" sheetId="1" r:id="rId1"/>
  </sheets>
  <definedNames>
    <definedName name="_xlnm.Print_Area" localSheetId="0">'Anexo 2'!$B$1:$K$16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1" l="1"/>
  <c r="J9" i="1" s="1"/>
  <c r="G7" i="1"/>
  <c r="P3" i="1"/>
  <c r="J4" i="1"/>
  <c r="J10" i="1" l="1"/>
  <c r="J8" i="1"/>
  <c r="J7" i="1"/>
  <c r="J6" i="1"/>
  <c r="J5" i="1"/>
  <c r="P4" i="1" l="1"/>
  <c r="G11" i="1"/>
  <c r="H10" i="1" s="1"/>
  <c r="E11" i="1"/>
  <c r="F6" i="1" s="1"/>
  <c r="H5" i="1" l="1"/>
  <c r="H7" i="1"/>
  <c r="F7" i="1"/>
  <c r="F10" i="1"/>
  <c r="I10" i="1" s="1"/>
  <c r="K10" i="1" s="1"/>
  <c r="F4" i="1"/>
  <c r="F5" i="1"/>
  <c r="F8" i="1"/>
  <c r="F9" i="1"/>
  <c r="H9" i="1"/>
  <c r="J11" i="1"/>
  <c r="H4" i="1"/>
  <c r="H6" i="1"/>
  <c r="I6" i="1" s="1"/>
  <c r="K6" i="1" s="1"/>
  <c r="H8" i="1"/>
  <c r="I7" i="1" l="1"/>
  <c r="K7" i="1" s="1"/>
  <c r="I4" i="1"/>
  <c r="K4" i="1" s="1"/>
  <c r="I8" i="1"/>
  <c r="K8" i="1" s="1"/>
  <c r="I9" i="1"/>
  <c r="K9" i="1" s="1"/>
  <c r="I5" i="1"/>
  <c r="K5" i="1" s="1"/>
  <c r="F11" i="1"/>
  <c r="H11" i="1"/>
  <c r="K11" i="1" l="1"/>
  <c r="K14" i="1" s="1"/>
  <c r="P5" i="1" s="1"/>
  <c r="P7" i="1" s="1"/>
  <c r="I11" i="1"/>
  <c r="K15" i="1" l="1"/>
  <c r="P6" i="1" s="1"/>
  <c r="P8" i="1" s="1"/>
  <c r="P9" i="1" s="1"/>
  <c r="P10" i="1" s="1"/>
  <c r="P11" i="1" s="1"/>
  <c r="P12" i="1" s="1"/>
  <c r="P13" i="1" s="1"/>
  <c r="P14" i="1" s="1"/>
  <c r="P15" i="1" s="1"/>
  <c r="P16" i="1" s="1"/>
  <c r="P17" i="1" s="1"/>
  <c r="P18" i="1" s="1"/>
</calcChain>
</file>

<file path=xl/sharedStrings.xml><?xml version="1.0" encoding="utf-8"?>
<sst xmlns="http://schemas.openxmlformats.org/spreadsheetml/2006/main" count="48" uniqueCount="45">
  <si>
    <t>Capítulo</t>
  </si>
  <si>
    <t>Partida</t>
  </si>
  <si>
    <t>Concepto del Gasto</t>
  </si>
  <si>
    <t>año 2022</t>
  </si>
  <si>
    <t>año 2023</t>
  </si>
  <si>
    <t>Ponderado con base en incrementos</t>
  </si>
  <si>
    <t>Autorizado</t>
  </si>
  <si>
    <t>Proporción de gastos % (F)</t>
  </si>
  <si>
    <t>Proporción de gastos % (E)</t>
  </si>
  <si>
    <t>%  (G)</t>
  </si>
  <si>
    <t xml:space="preserve">% </t>
  </si>
  <si>
    <t>Servicios personales</t>
  </si>
  <si>
    <t>Materiales y suministros</t>
  </si>
  <si>
    <t>Servicios generales</t>
  </si>
  <si>
    <t>Energía Eléctrica</t>
  </si>
  <si>
    <t>Derechos de extracción</t>
  </si>
  <si>
    <t>Maquinaria, otros equipos y herramientas</t>
  </si>
  <si>
    <t>Inversión pública</t>
  </si>
  <si>
    <t>TOTALES</t>
  </si>
  <si>
    <t xml:space="preserve">INPP Generación, transmisión y distribución de energía eléctrica, suministro de agua y de gas por ductos al consumidor </t>
  </si>
  <si>
    <t>Incremento autorizado</t>
  </si>
  <si>
    <t>Factor mensual aplicado</t>
  </si>
  <si>
    <t>Cuota base doméstica dic 23</t>
  </si>
  <si>
    <t>Cuota base doméstica ene 24</t>
  </si>
  <si>
    <t>Incremento acumulado anual</t>
  </si>
  <si>
    <t>Como ejemplo, una tarifa para el ejercicio fiscal 2024 se determinará de la siguiente manera:</t>
  </si>
  <si>
    <t xml:space="preserve">Consideraciones para el llenado del formato: </t>
  </si>
  <si>
    <r>
      <t>·</t>
    </r>
    <r>
      <rPr>
        <sz val="7"/>
        <color theme="1"/>
        <rFont val="Times New Roman"/>
        <family val="1"/>
      </rPr>
      <t xml:space="preserve">         </t>
    </r>
    <r>
      <rPr>
        <sz val="11"/>
        <color theme="1"/>
        <rFont val="Calibri"/>
        <family val="2"/>
      </rPr>
      <t xml:space="preserve">El INPP de Generación, transmisión y distribución de energía eléctrica, suministro de agua y de gas por ductos al consumidor, que corresponde al cierre del ejercicio fiscal del año inmediato anterior. </t>
    </r>
  </si>
  <si>
    <r>
      <t>·</t>
    </r>
    <r>
      <rPr>
        <b/>
        <sz val="7"/>
        <rFont val="Times New Roman"/>
        <family val="1"/>
      </rPr>
      <t xml:space="preserve">         </t>
    </r>
    <r>
      <rPr>
        <b/>
        <sz val="9"/>
        <rFont val="Calibri"/>
        <family val="2"/>
      </rPr>
      <t>tarifa de enero 2024 = tarifa de diciembre 2023 + incremento recomendado por el Congreso o incremento determinado por el municipio.</t>
    </r>
  </si>
  <si>
    <t>FACTOR DE RECUPERACIÓN  TARIFARIO</t>
  </si>
  <si>
    <r>
      <t>·</t>
    </r>
    <r>
      <rPr>
        <b/>
        <sz val="7"/>
        <rFont val="Times New Roman"/>
        <family val="1"/>
      </rPr>
      <t xml:space="preserve">         </t>
    </r>
    <r>
      <rPr>
        <b/>
        <sz val="9"/>
        <rFont val="Calibri"/>
        <family val="2"/>
      </rPr>
      <t>tarifa de febrero 2024 = tarifa de enero 2024 + FRT mensual determinado</t>
    </r>
  </si>
  <si>
    <t>FRT</t>
  </si>
  <si>
    <t>variación anual de los gastos 2022 vs 2023</t>
  </si>
  <si>
    <t>% (H)</t>
  </si>
  <si>
    <t xml:space="preserve"> promedio de proporción de gastos 2022 vs 2023</t>
  </si>
  <si>
    <r>
      <t>·</t>
    </r>
    <r>
      <rPr>
        <sz val="7"/>
        <color theme="1"/>
        <rFont val="Times New Roman"/>
        <family val="1"/>
      </rPr>
      <t xml:space="preserve">         </t>
    </r>
    <r>
      <rPr>
        <sz val="11"/>
        <color theme="1"/>
        <rFont val="Calibri"/>
        <family val="2"/>
      </rPr>
      <t xml:space="preserve">Para el caso del capítulo 3000 se distribuirá en tres rubros de gasto, los gastos de energía eléctrica destinados a la operación exclusiva del servicio de agua potable, los gastos de derechos de extracción y el resto que corresponda al capítulo realizados en cada ejercicio fiscal. </t>
    </r>
  </si>
  <si>
    <r>
      <t>·</t>
    </r>
    <r>
      <rPr>
        <sz val="7"/>
        <color theme="1"/>
        <rFont val="Times New Roman"/>
        <family val="1"/>
      </rPr>
      <t xml:space="preserve">         </t>
    </r>
    <r>
      <rPr>
        <sz val="11"/>
        <color theme="1"/>
        <rFont val="Calibri"/>
        <family val="2"/>
      </rPr>
      <t>Para el capítulo 5000, de la partida 5600 de maquinaria, otros equipos y herramientas se deberá incluir solamente el equipamiento y herramienta necesarios para la prestación de los servicios de agua potable.</t>
    </r>
  </si>
  <si>
    <r>
      <t>·</t>
    </r>
    <r>
      <rPr>
        <sz val="7"/>
        <color theme="1"/>
        <rFont val="Times New Roman"/>
        <family val="1"/>
      </rPr>
      <t xml:space="preserve">         </t>
    </r>
    <r>
      <rPr>
        <sz val="11"/>
        <color theme="1"/>
        <rFont val="Calibri"/>
        <family val="2"/>
      </rPr>
      <t>Para el capítulo 6000 de inversión pública se incluye toda la inversión aprobada con recursos propios en cada ejercicio fiscal.</t>
    </r>
  </si>
  <si>
    <r>
      <t>·</t>
    </r>
    <r>
      <rPr>
        <sz val="7"/>
        <color theme="1"/>
        <rFont val="Times New Roman"/>
        <family val="1"/>
      </rPr>
      <t xml:space="preserve">         </t>
    </r>
    <r>
      <rPr>
        <sz val="11"/>
        <color theme="1"/>
        <rFont val="Calibri"/>
        <family val="2"/>
      </rPr>
      <t xml:space="preserve">El caso de que el resultado en la columna correspondiente al </t>
    </r>
    <r>
      <rPr>
        <i/>
        <sz val="11"/>
        <color theme="1"/>
        <rFont val="Calibri"/>
        <family val="2"/>
      </rPr>
      <t>ponderado con base en incrementos</t>
    </r>
    <r>
      <rPr>
        <sz val="11"/>
        <color theme="1"/>
        <rFont val="Calibri"/>
        <family val="2"/>
      </rPr>
      <t xml:space="preserve"> sea negativo el porcentaje será 0.</t>
    </r>
  </si>
  <si>
    <r>
      <t>·</t>
    </r>
    <r>
      <rPr>
        <sz val="7"/>
        <color theme="1"/>
        <rFont val="Times New Roman"/>
        <family val="1"/>
      </rPr>
      <t xml:space="preserve">         </t>
    </r>
    <r>
      <rPr>
        <sz val="11"/>
        <color theme="1"/>
        <rFont val="Calibri"/>
        <family val="2"/>
      </rPr>
      <t xml:space="preserve">La información contenida en el formato 2 deberá corresponder a los informes trimestrales y cuenta pública presentados a la Auditoria Superior del Estado. </t>
    </r>
  </si>
  <si>
    <r>
      <t>·</t>
    </r>
    <r>
      <rPr>
        <sz val="7"/>
        <color theme="1"/>
        <rFont val="Times New Roman"/>
        <family val="1"/>
      </rPr>
      <t xml:space="preserve">         </t>
    </r>
    <r>
      <rPr>
        <sz val="11"/>
        <color theme="1"/>
        <rFont val="Calibri"/>
        <family val="2"/>
      </rPr>
      <t xml:space="preserve">Para los gastos correspondientes del capítulo </t>
    </r>
    <r>
      <rPr>
        <i/>
        <sz val="11"/>
        <color theme="1"/>
        <rFont val="Calibri"/>
        <family val="2"/>
      </rPr>
      <t xml:space="preserve">1000 Servicios personales, </t>
    </r>
    <r>
      <rPr>
        <sz val="11"/>
        <color theme="1"/>
        <rFont val="Calibri"/>
        <family val="2"/>
      </rPr>
      <t xml:space="preserve">en caso de que la columna del </t>
    </r>
    <r>
      <rPr>
        <i/>
        <sz val="11"/>
        <color theme="1"/>
        <rFont val="Calibri"/>
        <family val="2"/>
      </rPr>
      <t>promedio de la proporción de gastos 2022 vs 2023</t>
    </r>
    <r>
      <rPr>
        <sz val="11"/>
        <color theme="1"/>
        <rFont val="Calibri"/>
        <family val="2"/>
      </rPr>
      <t xml:space="preserve"> sea mayor al 30%, este porcentaje deberá dar el tope máximo, de conformidad  con los parámetros de medición del Tablero de Control para el Plan de Desarrollo Integral de los Organismos Operadores de Agua emitido por la CONAGUA y con base a los resultados obtenidos del Sistema de Información de los Organismos Operadores a cargo de la Comisión Estatal del Agua de Guanajuato.</t>
    </r>
  </si>
  <si>
    <r>
      <t>·</t>
    </r>
    <r>
      <rPr>
        <sz val="7"/>
        <color theme="1"/>
        <rFont val="Times New Roman"/>
        <family val="1"/>
      </rPr>
      <t xml:space="preserve">         </t>
    </r>
    <r>
      <rPr>
        <sz val="11"/>
        <color theme="1"/>
        <rFont val="Calibri"/>
        <family val="2"/>
      </rPr>
      <t xml:space="preserve">Para servicios personales se incluye todo el gasto autorizado en cada ejercicio fiscal.  </t>
    </r>
  </si>
  <si>
    <r>
      <t>·</t>
    </r>
    <r>
      <rPr>
        <sz val="7"/>
        <color theme="1"/>
        <rFont val="Times New Roman"/>
        <family val="1"/>
      </rPr>
      <t xml:space="preserve">         </t>
    </r>
    <r>
      <rPr>
        <sz val="11"/>
        <color theme="1"/>
        <rFont val="Calibri"/>
        <family val="2"/>
      </rPr>
      <t xml:space="preserve">Para materiales y suministros se incluye todo el gasto autorizado en cada ejercicio fiscal.  </t>
    </r>
  </si>
  <si>
    <r>
      <t>·</t>
    </r>
    <r>
      <rPr>
        <sz val="7"/>
        <color theme="1"/>
        <rFont val="Times New Roman"/>
        <family val="1"/>
      </rPr>
      <t xml:space="preserve">         </t>
    </r>
    <r>
      <rPr>
        <sz val="11"/>
        <color theme="1"/>
        <rFont val="Calibri"/>
        <family val="2"/>
      </rPr>
      <t xml:space="preserve">Para los gastos correspondientes a la partida </t>
    </r>
    <r>
      <rPr>
        <i/>
        <sz val="11"/>
        <color theme="1"/>
        <rFont val="Calibri"/>
        <family val="2"/>
      </rPr>
      <t xml:space="preserve">3111 Energía Eléctrica, </t>
    </r>
    <r>
      <rPr>
        <sz val="11"/>
        <color theme="1"/>
        <rFont val="Calibri"/>
        <family val="2"/>
      </rPr>
      <t xml:space="preserve">en caso de que la columna del </t>
    </r>
    <r>
      <rPr>
        <i/>
        <sz val="11"/>
        <color theme="1"/>
        <rFont val="Calibri"/>
        <family val="2"/>
      </rPr>
      <t>promedio de la proporción de gastos 2022 vs 2023</t>
    </r>
    <r>
      <rPr>
        <sz val="11"/>
        <color theme="1"/>
        <rFont val="Calibri"/>
        <family val="2"/>
      </rPr>
      <t xml:space="preserve"> sea mayor al 10%, este porcentaje deberá utilizarse en lugar del determinado por el cálculo, de conformidad  con los parámetros de medición del Tablero de Control para el Plan de Desarrollo Integral de los Organismos Operadores de Agua emitido por la CONAGUA y con base a los resultados obtenidos del Sistema de Información de los Organismos Operadores a cargo de la Comisión Estatal del Agua de Guanajuato.</t>
    </r>
  </si>
  <si>
    <t>ANEXO 2 FORMATO PARA DETERMINAR EL FACTOR DE RECUPERACIÓN TARIFARIO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</si>
</sst>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quot;$&quot;#,##0.00"/>
    <numFmt numFmtId="165" formatCode="0.0%"/>
    <numFmt numFmtId="166" formatCode="_-* #,##0.000000_-;\-* #,##0.000000_-;_-* &quot;-&quot;??_-;_-@_-"/>
  </numFmts>
  <fonts count="23"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9"/>
      <color theme="0"/>
      <name val="Calibri"/>
      <family val="2"/>
      <scheme val="minor"/>
    </font>
    <font>
      <b/>
      <sz val="8"/>
      <color theme="0"/>
      <name val="Calibri"/>
      <family val="2"/>
      <scheme val="minor"/>
    </font>
    <font>
      <sz val="10"/>
      <color theme="1"/>
      <name val="Calibri"/>
      <family val="2"/>
      <scheme val="minor"/>
    </font>
    <font>
      <sz val="8"/>
      <color rgb="FF0070C0"/>
      <name val="Calibri"/>
      <family val="2"/>
      <scheme val="minor"/>
    </font>
    <font>
      <sz val="10"/>
      <name val="Arial"/>
      <family val="2"/>
    </font>
    <font>
      <sz val="10"/>
      <color theme="0" tint="-4.9989318521683403E-2"/>
      <name val="Arial"/>
      <family val="2"/>
    </font>
    <font>
      <sz val="11"/>
      <name val="Calibri"/>
      <family val="2"/>
      <scheme val="minor"/>
    </font>
    <font>
      <sz val="11"/>
      <color rgb="FF0070C0"/>
      <name val="Calibri"/>
      <family val="2"/>
      <scheme val="minor"/>
    </font>
    <font>
      <sz val="10"/>
      <name val="Calibri"/>
      <family val="2"/>
      <scheme val="minor"/>
    </font>
    <font>
      <b/>
      <sz val="11"/>
      <name val="Calibri"/>
      <family val="2"/>
      <scheme val="minor"/>
    </font>
    <font>
      <sz val="7"/>
      <color theme="1"/>
      <name val="Times New Roman"/>
      <family val="1"/>
    </font>
    <font>
      <sz val="9"/>
      <name val="Calibri"/>
      <family val="2"/>
    </font>
    <font>
      <sz val="11"/>
      <color theme="1"/>
      <name val="Calibri"/>
      <family val="2"/>
    </font>
    <font>
      <sz val="11"/>
      <color theme="1"/>
      <name val="Symbol"/>
      <family val="1"/>
      <charset val="2"/>
    </font>
    <font>
      <b/>
      <sz val="9"/>
      <name val="Symbol"/>
      <family val="1"/>
      <charset val="2"/>
    </font>
    <font>
      <b/>
      <sz val="7"/>
      <name val="Times New Roman"/>
      <family val="1"/>
    </font>
    <font>
      <b/>
      <sz val="9"/>
      <name val="Calibri"/>
      <family val="2"/>
    </font>
    <font>
      <sz val="8"/>
      <color theme="0"/>
      <name val="Calibri"/>
      <family val="2"/>
      <scheme val="minor"/>
    </font>
    <font>
      <i/>
      <sz val="11"/>
      <color theme="1"/>
      <name val="Calibri"/>
      <family val="2"/>
    </font>
  </fonts>
  <fills count="10">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1" tint="0.499984740745262"/>
        <bgColor indexed="64"/>
      </patternFill>
    </fill>
    <fill>
      <patternFill patternType="solid">
        <fgColor theme="5" tint="0.39997558519241921"/>
        <bgColor indexed="64"/>
      </patternFill>
    </fill>
    <fill>
      <patternFill patternType="solid">
        <fgColor theme="3" tint="0.59999389629810485"/>
        <bgColor indexed="64"/>
      </patternFill>
    </fill>
    <fill>
      <patternFill patternType="solid">
        <fgColor theme="3" tint="0.39997558519241921"/>
        <bgColor indexed="64"/>
      </patternFill>
    </fill>
  </fills>
  <borders count="7">
    <border>
      <left/>
      <right/>
      <top/>
      <bottom/>
      <diagonal/>
    </border>
    <border>
      <left style="thick">
        <color theme="0"/>
      </left>
      <right style="thick">
        <color theme="0"/>
      </right>
      <top style="thick">
        <color theme="0"/>
      </top>
      <bottom style="thick">
        <color theme="0"/>
      </bottom>
      <diagonal/>
    </border>
    <border>
      <left/>
      <right style="thick">
        <color theme="0"/>
      </right>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diagonal/>
    </border>
    <border>
      <left/>
      <right style="thick">
        <color theme="0"/>
      </right>
      <top style="thick">
        <color theme="0"/>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8" fillId="0" borderId="0"/>
  </cellStyleXfs>
  <cellXfs count="72">
    <xf numFmtId="0" fontId="0" fillId="0" borderId="0" xfId="0"/>
    <xf numFmtId="0" fontId="6" fillId="4" borderId="1" xfId="4" applyFont="1" applyFill="1" applyBorder="1" applyAlignment="1" applyProtection="1">
      <alignment horizontal="center" vertical="center" wrapText="1"/>
      <protection hidden="1"/>
    </xf>
    <xf numFmtId="0" fontId="6" fillId="4" borderId="1" xfId="4" applyFont="1" applyFill="1" applyBorder="1" applyAlignment="1" applyProtection="1">
      <alignment vertical="center" wrapText="1"/>
      <protection hidden="1"/>
    </xf>
    <xf numFmtId="43" fontId="6" fillId="4" borderId="1" xfId="1" applyFont="1" applyFill="1" applyBorder="1" applyAlignment="1" applyProtection="1">
      <alignment vertical="center" wrapText="1"/>
      <protection hidden="1"/>
    </xf>
    <xf numFmtId="43" fontId="6" fillId="5" borderId="1" xfId="1" applyFont="1" applyFill="1" applyBorder="1" applyAlignment="1" applyProtection="1">
      <alignment vertical="center" wrapText="1"/>
      <protection hidden="1"/>
    </xf>
    <xf numFmtId="43" fontId="0" fillId="5" borderId="0" xfId="1" applyFont="1" applyFill="1" applyProtection="1">
      <protection locked="0"/>
    </xf>
    <xf numFmtId="0" fontId="2" fillId="2" borderId="0" xfId="0" applyFont="1" applyFill="1" applyProtection="1">
      <protection locked="0"/>
    </xf>
    <xf numFmtId="0" fontId="0" fillId="2" borderId="0" xfId="0" applyFill="1" applyProtection="1">
      <protection locked="0"/>
    </xf>
    <xf numFmtId="0" fontId="4" fillId="2" borderId="0" xfId="0" applyFont="1" applyFill="1" applyAlignment="1" applyProtection="1">
      <alignment horizontal="center" vertical="center" wrapText="1"/>
      <protection locked="0"/>
    </xf>
    <xf numFmtId="0" fontId="2" fillId="2" borderId="0" xfId="0" applyFont="1" applyFill="1" applyAlignment="1" applyProtection="1">
      <alignment horizontal="center" vertical="center" wrapText="1"/>
      <protection locked="0"/>
    </xf>
    <xf numFmtId="0" fontId="2"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wrapText="1"/>
      <protection locked="0"/>
    </xf>
    <xf numFmtId="0" fontId="0" fillId="2" borderId="0" xfId="0" applyFill="1" applyAlignment="1" applyProtection="1">
      <alignment horizontal="center"/>
      <protection locked="0"/>
    </xf>
    <xf numFmtId="43" fontId="6" fillId="4" borderId="1" xfId="1" applyFont="1" applyFill="1" applyBorder="1" applyAlignment="1" applyProtection="1">
      <alignment vertical="center" wrapText="1"/>
      <protection locked="0"/>
    </xf>
    <xf numFmtId="10" fontId="0" fillId="2" borderId="0" xfId="3" applyNumberFormat="1" applyFont="1" applyFill="1" applyBorder="1" applyProtection="1">
      <protection locked="0"/>
    </xf>
    <xf numFmtId="10" fontId="0" fillId="2" borderId="0" xfId="3" applyNumberFormat="1" applyFont="1" applyFill="1" applyProtection="1">
      <protection locked="0"/>
    </xf>
    <xf numFmtId="43" fontId="6" fillId="4" borderId="1" xfId="1" applyFont="1" applyFill="1" applyBorder="1" applyAlignment="1" applyProtection="1">
      <alignment horizontal="right" vertical="center" wrapText="1"/>
      <protection locked="0"/>
    </xf>
    <xf numFmtId="0" fontId="2" fillId="2" borderId="0" xfId="0" applyFont="1" applyFill="1" applyAlignment="1" applyProtection="1">
      <alignment horizontal="right"/>
      <protection locked="0"/>
    </xf>
    <xf numFmtId="10" fontId="2" fillId="2" borderId="0" xfId="3" applyNumberFormat="1" applyFont="1" applyFill="1" applyBorder="1" applyProtection="1">
      <protection locked="0"/>
    </xf>
    <xf numFmtId="10" fontId="0" fillId="2" borderId="0" xfId="0" applyNumberFormat="1" applyFill="1" applyProtection="1">
      <protection locked="0"/>
    </xf>
    <xf numFmtId="10" fontId="2" fillId="2" borderId="0" xfId="0" applyNumberFormat="1" applyFont="1" applyFill="1" applyProtection="1">
      <protection locked="0"/>
    </xf>
    <xf numFmtId="9" fontId="2" fillId="2" borderId="0" xfId="3" applyFont="1" applyFill="1" applyBorder="1" applyProtection="1">
      <protection locked="0"/>
    </xf>
    <xf numFmtId="0" fontId="3" fillId="2" borderId="0" xfId="5" applyFont="1" applyFill="1" applyAlignment="1" applyProtection="1">
      <alignment horizontal="left"/>
      <protection locked="0"/>
    </xf>
    <xf numFmtId="0" fontId="8" fillId="2" borderId="0" xfId="6" applyFill="1" applyProtection="1">
      <protection locked="0"/>
    </xf>
    <xf numFmtId="10" fontId="9" fillId="2" borderId="0" xfId="3" applyNumberFormat="1" applyFont="1" applyFill="1" applyProtection="1">
      <protection locked="0"/>
    </xf>
    <xf numFmtId="43" fontId="0" fillId="2" borderId="0" xfId="1" applyFont="1" applyFill="1" applyProtection="1">
      <protection locked="0"/>
    </xf>
    <xf numFmtId="10" fontId="8" fillId="2" borderId="0" xfId="6" applyNumberFormat="1" applyFill="1" applyAlignment="1" applyProtection="1">
      <alignment horizontal="center"/>
      <protection locked="0"/>
    </xf>
    <xf numFmtId="9" fontId="0" fillId="2" borderId="0" xfId="0" applyNumberFormat="1" applyFill="1" applyProtection="1">
      <protection locked="0"/>
    </xf>
    <xf numFmtId="10" fontId="0" fillId="4" borderId="1" xfId="3" applyNumberFormat="1" applyFont="1" applyFill="1" applyBorder="1" applyProtection="1">
      <protection hidden="1"/>
    </xf>
    <xf numFmtId="10" fontId="0" fillId="5" borderId="1" xfId="3" applyNumberFormat="1" applyFont="1" applyFill="1" applyBorder="1" applyProtection="1">
      <protection hidden="1"/>
    </xf>
    <xf numFmtId="10" fontId="2" fillId="6" borderId="1" xfId="3" applyNumberFormat="1" applyFont="1" applyFill="1" applyBorder="1" applyProtection="1">
      <protection hidden="1"/>
    </xf>
    <xf numFmtId="0" fontId="2" fillId="2" borderId="0" xfId="0" applyFont="1" applyFill="1" applyAlignment="1" applyProtection="1">
      <alignment horizontal="right"/>
      <protection hidden="1"/>
    </xf>
    <xf numFmtId="0" fontId="7" fillId="0" borderId="0" xfId="0" applyFont="1" applyAlignment="1" applyProtection="1">
      <alignment horizontal="right"/>
      <protection hidden="1"/>
    </xf>
    <xf numFmtId="10" fontId="2" fillId="7" borderId="1" xfId="0" applyNumberFormat="1" applyFont="1" applyFill="1" applyBorder="1" applyProtection="1">
      <protection hidden="1"/>
    </xf>
    <xf numFmtId="10" fontId="2" fillId="8" borderId="1" xfId="3" applyNumberFormat="1" applyFont="1" applyFill="1" applyBorder="1" applyProtection="1">
      <protection hidden="1"/>
    </xf>
    <xf numFmtId="10" fontId="2" fillId="9" borderId="1" xfId="3" applyNumberFormat="1" applyFont="1" applyFill="1" applyBorder="1" applyProtection="1">
      <protection hidden="1"/>
    </xf>
    <xf numFmtId="165" fontId="2" fillId="7" borderId="1" xfId="0" applyNumberFormat="1" applyFont="1" applyFill="1" applyBorder="1" applyProtection="1">
      <protection hidden="1"/>
    </xf>
    <xf numFmtId="43" fontId="0" fillId="5" borderId="0" xfId="1" applyFont="1" applyFill="1" applyProtection="1">
      <protection hidden="1"/>
    </xf>
    <xf numFmtId="166" fontId="2" fillId="8" borderId="1" xfId="1" applyNumberFormat="1" applyFont="1" applyFill="1" applyBorder="1" applyProtection="1">
      <protection hidden="1"/>
    </xf>
    <xf numFmtId="165" fontId="13" fillId="5" borderId="0" xfId="3" applyNumberFormat="1" applyFont="1" applyFill="1" applyProtection="1">
      <protection hidden="1"/>
    </xf>
    <xf numFmtId="0" fontId="21" fillId="3" borderId="1" xfId="0" applyFont="1" applyFill="1" applyBorder="1" applyAlignment="1" applyProtection="1">
      <alignment horizontal="center" vertical="center"/>
      <protection hidden="1"/>
    </xf>
    <xf numFmtId="0" fontId="0" fillId="2" borderId="0" xfId="0" applyFill="1" applyProtection="1">
      <protection hidden="1"/>
    </xf>
    <xf numFmtId="0" fontId="21" fillId="3" borderId="1" xfId="0" applyFont="1" applyFill="1" applyBorder="1" applyAlignment="1" applyProtection="1">
      <alignment horizontal="center" vertical="center" wrapText="1"/>
      <protection hidden="1"/>
    </xf>
    <xf numFmtId="0" fontId="15" fillId="2" borderId="0" xfId="0" applyFont="1" applyFill="1" applyAlignment="1" applyProtection="1">
      <alignment horizontal="left" vertical="center"/>
      <protection hidden="1"/>
    </xf>
    <xf numFmtId="0" fontId="18" fillId="2" borderId="0" xfId="0" applyFont="1" applyFill="1" applyAlignment="1" applyProtection="1">
      <alignment horizontal="left" vertical="center"/>
      <protection hidden="1"/>
    </xf>
    <xf numFmtId="0" fontId="16" fillId="2" borderId="0" xfId="0" applyFont="1" applyFill="1" applyAlignment="1" applyProtection="1">
      <alignment horizontal="left" vertical="center"/>
      <protection hidden="1"/>
    </xf>
    <xf numFmtId="9" fontId="2" fillId="6" borderId="1" xfId="3" applyFont="1" applyFill="1" applyBorder="1" applyProtection="1">
      <protection locked="0"/>
    </xf>
    <xf numFmtId="10" fontId="0" fillId="4" borderId="1" xfId="3" applyNumberFormat="1" applyFont="1" applyFill="1" applyBorder="1" applyAlignment="1" applyProtection="1">
      <alignment horizontal="center" vertical="center"/>
      <protection hidden="1"/>
    </xf>
    <xf numFmtId="43" fontId="6" fillId="4" borderId="1" xfId="1" applyFont="1" applyFill="1" applyBorder="1" applyAlignment="1" applyProtection="1">
      <alignment horizontal="center" vertical="center" wrapText="1"/>
      <protection locked="0"/>
    </xf>
    <xf numFmtId="0" fontId="17" fillId="2" borderId="0" xfId="0" applyFont="1" applyFill="1" applyAlignment="1" applyProtection="1">
      <alignment horizontal="left" vertical="center"/>
      <protection hidden="1"/>
    </xf>
    <xf numFmtId="0" fontId="17" fillId="2" borderId="0" xfId="0" applyFont="1" applyFill="1" applyAlignment="1" applyProtection="1">
      <alignment horizontal="left" vertical="center" wrapText="1"/>
      <protection hidden="1"/>
    </xf>
    <xf numFmtId="17" fontId="1" fillId="4" borderId="5" xfId="1" applyNumberFormat="1" applyFont="1" applyFill="1" applyBorder="1" applyAlignment="1" applyProtection="1">
      <alignment horizontal="center" vertical="center" wrapText="1"/>
      <protection hidden="1"/>
    </xf>
    <xf numFmtId="17" fontId="1" fillId="4" borderId="6" xfId="1" applyNumberFormat="1" applyFont="1" applyFill="1" applyBorder="1" applyAlignment="1" applyProtection="1">
      <alignment horizontal="center" vertical="center" wrapText="1"/>
      <protection hidden="1"/>
    </xf>
    <xf numFmtId="0" fontId="21" fillId="3" borderId="1" xfId="0" applyFont="1" applyFill="1" applyBorder="1" applyAlignment="1" applyProtection="1">
      <alignment horizontal="center" vertical="center"/>
      <protection hidden="1"/>
    </xf>
    <xf numFmtId="17" fontId="1" fillId="4" borderId="3" xfId="1" applyNumberFormat="1" applyFont="1" applyFill="1" applyBorder="1" applyAlignment="1" applyProtection="1">
      <alignment horizontal="center" vertical="center" wrapText="1"/>
      <protection hidden="1"/>
    </xf>
    <xf numFmtId="43" fontId="1" fillId="4" borderId="4" xfId="1" applyFont="1" applyFill="1" applyBorder="1" applyAlignment="1" applyProtection="1">
      <alignment horizontal="center" vertical="center" wrapText="1"/>
      <protection hidden="1"/>
    </xf>
    <xf numFmtId="43" fontId="2" fillId="5" borderId="0" xfId="1" applyFont="1" applyFill="1" applyBorder="1" applyAlignment="1" applyProtection="1">
      <alignment horizontal="center" vertical="center" wrapText="1"/>
      <protection locked="0"/>
    </xf>
    <xf numFmtId="43" fontId="2" fillId="5" borderId="2" xfId="1" applyFont="1" applyFill="1" applyBorder="1" applyAlignment="1" applyProtection="1">
      <alignment horizontal="center" vertical="center" wrapText="1"/>
      <protection locked="0"/>
    </xf>
    <xf numFmtId="17" fontId="10" fillId="2" borderId="0" xfId="5" applyNumberFormat="1" applyFont="1" applyFill="1" applyAlignment="1" applyProtection="1">
      <alignment horizontal="center"/>
      <protection locked="0"/>
    </xf>
    <xf numFmtId="164" fontId="11" fillId="2" borderId="0" xfId="5" applyNumberFormat="1" applyFont="1" applyFill="1" applyAlignment="1" applyProtection="1">
      <alignment horizontal="center"/>
      <protection locked="0"/>
    </xf>
    <xf numFmtId="17" fontId="1" fillId="2" borderId="0" xfId="5" applyNumberFormat="1" applyFill="1" applyAlignment="1" applyProtection="1">
      <alignment horizontal="left"/>
      <protection locked="0"/>
    </xf>
    <xf numFmtId="164" fontId="1" fillId="2" borderId="0" xfId="2" applyNumberFormat="1" applyFont="1" applyFill="1" applyAlignment="1" applyProtection="1">
      <alignment horizontal="center"/>
      <protection locked="0"/>
    </xf>
    <xf numFmtId="0" fontId="1" fillId="2" borderId="0" xfId="5" applyFill="1" applyAlignment="1" applyProtection="1">
      <alignment horizontal="left"/>
      <protection locked="0"/>
    </xf>
    <xf numFmtId="10" fontId="1" fillId="2" borderId="0" xfId="3" applyNumberFormat="1" applyFont="1" applyFill="1" applyAlignment="1" applyProtection="1">
      <alignment horizontal="center"/>
      <protection locked="0"/>
    </xf>
    <xf numFmtId="10" fontId="3" fillId="2" borderId="0" xfId="5" applyNumberFormat="1" applyFont="1" applyFill="1" applyAlignment="1" applyProtection="1">
      <alignment horizontal="center"/>
      <protection locked="0"/>
    </xf>
    <xf numFmtId="165" fontId="2" fillId="7" borderId="1" xfId="0" applyNumberFormat="1" applyFont="1" applyFill="1" applyBorder="1" applyAlignment="1" applyProtection="1">
      <alignment horizontal="right" wrapText="1"/>
      <protection hidden="1"/>
    </xf>
    <xf numFmtId="10" fontId="8" fillId="2" borderId="0" xfId="6" applyNumberFormat="1" applyFill="1" applyAlignment="1" applyProtection="1">
      <alignment horizontal="center"/>
      <protection locked="0"/>
    </xf>
    <xf numFmtId="43" fontId="2" fillId="5" borderId="0" xfId="1" applyFont="1" applyFill="1" applyBorder="1" applyAlignment="1" applyProtection="1">
      <alignment horizontal="center" vertical="center" wrapText="1"/>
      <protection hidden="1"/>
    </xf>
    <xf numFmtId="43" fontId="2" fillId="5" borderId="2" xfId="1" applyFont="1" applyFill="1" applyBorder="1" applyAlignment="1" applyProtection="1">
      <alignment horizontal="center" vertical="center" wrapText="1"/>
      <protection hidden="1"/>
    </xf>
    <xf numFmtId="0" fontId="12" fillId="2" borderId="0" xfId="5" applyFont="1" applyFill="1" applyAlignment="1" applyProtection="1">
      <alignment horizontal="center" vertical="center"/>
      <protection locked="0"/>
    </xf>
    <xf numFmtId="10" fontId="2" fillId="8" borderId="3" xfId="3" applyNumberFormat="1" applyFont="1" applyFill="1" applyBorder="1" applyAlignment="1" applyProtection="1">
      <alignment horizontal="right"/>
      <protection hidden="1"/>
    </xf>
    <xf numFmtId="10" fontId="2" fillId="8" borderId="4" xfId="3" applyNumberFormat="1" applyFont="1" applyFill="1" applyBorder="1" applyAlignment="1" applyProtection="1">
      <alignment horizontal="right"/>
      <protection hidden="1"/>
    </xf>
  </cellXfs>
  <cellStyles count="7">
    <cellStyle name="Millares" xfId="1" builtinId="3"/>
    <cellStyle name="Moneda" xfId="2" builtinId="4"/>
    <cellStyle name="Normal" xfId="0" builtinId="0"/>
    <cellStyle name="Normal 14" xfId="4" xr:uid="{AD12B22C-9E0E-40C1-8773-DABEE34B586F}"/>
    <cellStyle name="Normal 15 2 2 2" xfId="5" xr:uid="{2A117F8D-9313-49F8-9568-12D6E6955135}"/>
    <cellStyle name="Normal 7" xfId="6" xr:uid="{F6119B53-49FD-4963-8B14-FB43A77B76BC}"/>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8DE21-9EFD-4364-86EB-820E93E444E8}">
  <sheetPr>
    <pageSetUpPr fitToPage="1"/>
  </sheetPr>
  <dimension ref="B1:V36"/>
  <sheetViews>
    <sheetView tabSelected="1" zoomScaleNormal="100" workbookViewId="0">
      <selection activeCell="B2" sqref="B2:B3"/>
    </sheetView>
  </sheetViews>
  <sheetFormatPr baseColWidth="10" defaultColWidth="11.44140625" defaultRowHeight="14.4" x14ac:dyDescent="0.3"/>
  <cols>
    <col min="1" max="1" width="4.33203125" style="7" customWidth="1"/>
    <col min="2" max="2" width="8.88671875" style="7" customWidth="1"/>
    <col min="3" max="3" width="7.33203125" style="7" customWidth="1"/>
    <col min="4" max="4" width="33.88671875" style="7" customWidth="1"/>
    <col min="5" max="5" width="15.44140625" style="7" customWidth="1"/>
    <col min="6" max="6" width="11.88671875" style="7" customWidth="1"/>
    <col min="7" max="7" width="14.6640625" style="7" customWidth="1"/>
    <col min="8" max="8" width="12.109375" style="7" customWidth="1"/>
    <col min="9" max="9" width="15" style="7" customWidth="1"/>
    <col min="10" max="10" width="14.88671875" style="7" customWidth="1"/>
    <col min="11" max="11" width="15.5546875" style="7" customWidth="1"/>
    <col min="12" max="12" width="5.5546875" style="7" customWidth="1"/>
    <col min="13" max="13" width="2.33203125" style="7" customWidth="1"/>
    <col min="14" max="14" width="11.44140625" style="7"/>
    <col min="15" max="15" width="17.33203125" style="7" customWidth="1"/>
    <col min="16" max="16" width="14.44140625" style="7" customWidth="1"/>
    <col min="17" max="16384" width="11.44140625" style="7"/>
  </cols>
  <sheetData>
    <row r="1" spans="2:22" ht="15" thickBot="1" x14ac:dyDescent="0.35">
      <c r="B1" s="6" t="s">
        <v>44</v>
      </c>
    </row>
    <row r="2" spans="2:22" ht="31.8" thickTop="1" thickBot="1" x14ac:dyDescent="0.35">
      <c r="B2" s="53" t="s">
        <v>0</v>
      </c>
      <c r="C2" s="53" t="s">
        <v>1</v>
      </c>
      <c r="D2" s="53" t="s">
        <v>2</v>
      </c>
      <c r="E2" s="53" t="s">
        <v>3</v>
      </c>
      <c r="F2" s="53"/>
      <c r="G2" s="53" t="s">
        <v>4</v>
      </c>
      <c r="H2" s="53"/>
      <c r="I2" s="42" t="s">
        <v>34</v>
      </c>
      <c r="J2" s="42" t="s">
        <v>32</v>
      </c>
      <c r="K2" s="42" t="s">
        <v>5</v>
      </c>
      <c r="L2" s="8"/>
      <c r="M2" s="9"/>
      <c r="N2" s="56" t="s">
        <v>22</v>
      </c>
      <c r="O2" s="57"/>
      <c r="P2" s="5">
        <v>74.2</v>
      </c>
      <c r="Q2" s="9"/>
      <c r="R2" s="10"/>
      <c r="S2" s="10"/>
      <c r="T2" s="9"/>
    </row>
    <row r="3" spans="2:22" ht="38.25" customHeight="1" thickTop="1" thickBot="1" x14ac:dyDescent="0.35">
      <c r="B3" s="53"/>
      <c r="C3" s="53"/>
      <c r="D3" s="53"/>
      <c r="E3" s="40" t="s">
        <v>6</v>
      </c>
      <c r="F3" s="42" t="s">
        <v>7</v>
      </c>
      <c r="G3" s="40" t="s">
        <v>6</v>
      </c>
      <c r="H3" s="42" t="s">
        <v>8</v>
      </c>
      <c r="I3" s="42" t="s">
        <v>33</v>
      </c>
      <c r="J3" s="42" t="s">
        <v>9</v>
      </c>
      <c r="K3" s="42" t="s">
        <v>10</v>
      </c>
      <c r="L3" s="11"/>
      <c r="N3" s="65" t="s">
        <v>20</v>
      </c>
      <c r="O3" s="65"/>
      <c r="P3" s="36">
        <f>+K12</f>
        <v>0.04</v>
      </c>
      <c r="Q3" s="12"/>
      <c r="T3" s="12"/>
    </row>
    <row r="4" spans="2:22" ht="15.6" thickTop="1" thickBot="1" x14ac:dyDescent="0.35">
      <c r="B4" s="1">
        <v>1000</v>
      </c>
      <c r="C4" s="1"/>
      <c r="D4" s="2" t="s">
        <v>11</v>
      </c>
      <c r="E4" s="13">
        <v>89364196.400000006</v>
      </c>
      <c r="F4" s="28">
        <f t="shared" ref="F4:F10" si="0">+(E4/$E$11)</f>
        <v>0.39611701266085741</v>
      </c>
      <c r="G4" s="13">
        <v>95046971.729999989</v>
      </c>
      <c r="H4" s="28">
        <f t="shared" ref="H4:H10" si="1">+(G4/$G$11)</f>
        <v>0.35983618411787799</v>
      </c>
      <c r="I4" s="28">
        <f>+IF(AVERAGE(F4,H4)&gt;0.3,0.3,AVERAGE(F4,H4))</f>
        <v>0.3</v>
      </c>
      <c r="J4" s="28">
        <f t="shared" ref="J4:J11" si="2">+(G4/E4)-1</f>
        <v>6.3591187062920662E-2</v>
      </c>
      <c r="K4" s="28">
        <f>+MAX((I4*J4),0)</f>
        <v>1.9077356118876197E-2</v>
      </c>
      <c r="L4" s="14"/>
      <c r="N4" s="67" t="s">
        <v>23</v>
      </c>
      <c r="O4" s="68"/>
      <c r="P4" s="37">
        <f>+P2*1.04</f>
        <v>77.168000000000006</v>
      </c>
      <c r="Q4" s="15"/>
      <c r="T4" s="15"/>
    </row>
    <row r="5" spans="2:22" ht="15.6" thickTop="1" thickBot="1" x14ac:dyDescent="0.35">
      <c r="B5" s="1">
        <v>2000</v>
      </c>
      <c r="C5" s="1"/>
      <c r="D5" s="2" t="s">
        <v>12</v>
      </c>
      <c r="E5" s="13">
        <v>35076821.770000003</v>
      </c>
      <c r="F5" s="28">
        <f t="shared" si="0"/>
        <v>0.15548202090887631</v>
      </c>
      <c r="G5" s="13">
        <v>46114862.749999993</v>
      </c>
      <c r="H5" s="28">
        <f t="shared" si="1"/>
        <v>0.17458521761448309</v>
      </c>
      <c r="I5" s="28">
        <f t="shared" ref="I5:I10" si="3">+AVERAGE(F5,H5)</f>
        <v>0.1650336192616797</v>
      </c>
      <c r="J5" s="28">
        <f t="shared" si="2"/>
        <v>0.31468190169499466</v>
      </c>
      <c r="K5" s="28">
        <f t="shared" ref="K5:K10" si="4">+MAX((I5*J5),0)</f>
        <v>5.1933093152873068E-2</v>
      </c>
      <c r="L5" s="14"/>
      <c r="N5" s="70" t="s">
        <v>31</v>
      </c>
      <c r="O5" s="71"/>
      <c r="P5" s="34">
        <f>+K14</f>
        <v>7.8500911203104429E-2</v>
      </c>
      <c r="Q5" s="15"/>
      <c r="T5" s="15"/>
    </row>
    <row r="6" spans="2:22" ht="15.6" thickTop="1" thickBot="1" x14ac:dyDescent="0.35">
      <c r="B6" s="1">
        <v>3000</v>
      </c>
      <c r="C6" s="1"/>
      <c r="D6" s="2" t="s">
        <v>13</v>
      </c>
      <c r="E6" s="13">
        <v>31751660.780000001</v>
      </c>
      <c r="F6" s="28">
        <f t="shared" si="0"/>
        <v>0.14074286483702447</v>
      </c>
      <c r="G6" s="13">
        <v>38088766.410000004</v>
      </c>
      <c r="H6" s="28">
        <f t="shared" si="1"/>
        <v>0.14419940070963488</v>
      </c>
      <c r="I6" s="28">
        <f t="shared" si="3"/>
        <v>0.14247113277332968</v>
      </c>
      <c r="J6" s="28">
        <f t="shared" si="2"/>
        <v>0.19958343829346004</v>
      </c>
      <c r="K6" s="28">
        <f t="shared" si="4"/>
        <v>2.8434878536465195E-2</v>
      </c>
      <c r="L6" s="14"/>
      <c r="N6" s="70" t="s">
        <v>21</v>
      </c>
      <c r="O6" s="71"/>
      <c r="P6" s="38">
        <f>+$K$15/1</f>
        <v>7.1364464730094938E-3</v>
      </c>
      <c r="Q6" s="15"/>
      <c r="T6" s="15"/>
    </row>
    <row r="7" spans="2:22" ht="15.6" thickTop="1" thickBot="1" x14ac:dyDescent="0.35">
      <c r="B7" s="1"/>
      <c r="C7" s="1">
        <v>3111</v>
      </c>
      <c r="D7" s="2" t="s">
        <v>14</v>
      </c>
      <c r="E7" s="13">
        <v>36870363.859999999</v>
      </c>
      <c r="F7" s="28">
        <f t="shared" si="0"/>
        <v>0.1634321011803116</v>
      </c>
      <c r="G7" s="13">
        <f>38919614.13</f>
        <v>38919614.130000003</v>
      </c>
      <c r="H7" s="28">
        <f t="shared" si="1"/>
        <v>0.14734488833229287</v>
      </c>
      <c r="I7" s="28">
        <f>+IF(AVERAGE(F7,H7)&gt;0.1,0.1,AVERAGE(F7,H7))</f>
        <v>0.1</v>
      </c>
      <c r="J7" s="28">
        <f t="shared" si="2"/>
        <v>5.5579876504099124E-2</v>
      </c>
      <c r="K7" s="28">
        <f t="shared" si="4"/>
        <v>5.5579876504099129E-3</v>
      </c>
      <c r="L7" s="14"/>
      <c r="N7" s="67" t="s">
        <v>24</v>
      </c>
      <c r="O7" s="68"/>
      <c r="P7" s="39">
        <f>+P3+P5</f>
        <v>0.11850091120310444</v>
      </c>
      <c r="Q7" s="15"/>
      <c r="T7" s="15"/>
    </row>
    <row r="8" spans="2:22" ht="15.6" thickTop="1" thickBot="1" x14ac:dyDescent="0.35">
      <c r="B8" s="1"/>
      <c r="C8" s="1">
        <v>3921</v>
      </c>
      <c r="D8" s="2" t="s">
        <v>15</v>
      </c>
      <c r="E8" s="13">
        <v>6251580</v>
      </c>
      <c r="F8" s="28">
        <f t="shared" si="0"/>
        <v>2.7710842751005396E-2</v>
      </c>
      <c r="G8" s="13">
        <v>5770000</v>
      </c>
      <c r="H8" s="28">
        <f t="shared" si="1"/>
        <v>2.1844512713757726E-2</v>
      </c>
      <c r="I8" s="28">
        <f t="shared" si="3"/>
        <v>2.4777677732381563E-2</v>
      </c>
      <c r="J8" s="28">
        <f t="shared" si="2"/>
        <v>-7.7033325975193523E-2</v>
      </c>
      <c r="K8" s="28">
        <f t="shared" si="4"/>
        <v>0</v>
      </c>
      <c r="L8" s="14"/>
      <c r="N8" s="54">
        <v>45323</v>
      </c>
      <c r="O8" s="55"/>
      <c r="P8" s="3">
        <f>+$P$4*(1+$P$6)</f>
        <v>77.718705301429196</v>
      </c>
      <c r="Q8" s="15"/>
      <c r="T8" s="15"/>
    </row>
    <row r="9" spans="2:22" ht="28.8" thickTop="1" thickBot="1" x14ac:dyDescent="0.35">
      <c r="B9" s="1">
        <v>5000</v>
      </c>
      <c r="C9" s="1">
        <v>5600</v>
      </c>
      <c r="D9" s="2" t="s">
        <v>16</v>
      </c>
      <c r="E9" s="16">
        <v>6433800</v>
      </c>
      <c r="F9" s="47">
        <f t="shared" si="0"/>
        <v>2.8518553724245475E-2</v>
      </c>
      <c r="G9" s="48">
        <f>9377646.4</f>
        <v>9377646.4000000004</v>
      </c>
      <c r="H9" s="47">
        <f t="shared" si="1"/>
        <v>3.5502619759085682E-2</v>
      </c>
      <c r="I9" s="47">
        <f t="shared" si="3"/>
        <v>3.2010586741665577E-2</v>
      </c>
      <c r="J9" s="47">
        <f t="shared" si="2"/>
        <v>0.4575595138176507</v>
      </c>
      <c r="K9" s="47">
        <f t="shared" si="4"/>
        <v>1.4646748506534238E-2</v>
      </c>
      <c r="L9" s="14"/>
      <c r="N9" s="51">
        <v>45352</v>
      </c>
      <c r="O9" s="52"/>
      <c r="P9" s="3">
        <f t="shared" ref="P9:P18" si="5">+P8*(1+$P$6)</f>
        <v>78.273340681764438</v>
      </c>
      <c r="Q9" s="15"/>
      <c r="T9" s="15"/>
    </row>
    <row r="10" spans="2:22" ht="15.6" thickTop="1" thickBot="1" x14ac:dyDescent="0.35">
      <c r="B10" s="1">
        <v>6000</v>
      </c>
      <c r="C10" s="1"/>
      <c r="D10" s="2" t="s">
        <v>17</v>
      </c>
      <c r="E10" s="13">
        <v>19852077.91</v>
      </c>
      <c r="F10" s="28">
        <f t="shared" si="0"/>
        <v>8.7996603937679413E-2</v>
      </c>
      <c r="G10" s="13">
        <v>30821699.649999999</v>
      </c>
      <c r="H10" s="28">
        <f t="shared" si="1"/>
        <v>0.11668717675286777</v>
      </c>
      <c r="I10" s="28">
        <f t="shared" si="3"/>
        <v>0.10234189034527359</v>
      </c>
      <c r="J10" s="28">
        <f t="shared" si="2"/>
        <v>0.55256793720693187</v>
      </c>
      <c r="K10" s="28">
        <f t="shared" si="4"/>
        <v>5.6550847237945845E-2</v>
      </c>
      <c r="L10" s="14"/>
      <c r="N10" s="51">
        <v>45383</v>
      </c>
      <c r="O10" s="52"/>
      <c r="P10" s="3">
        <f t="shared" si="5"/>
        <v>78.831934187803483</v>
      </c>
      <c r="Q10" s="15"/>
      <c r="T10" s="15"/>
    </row>
    <row r="11" spans="2:22" ht="15.6" thickTop="1" thickBot="1" x14ac:dyDescent="0.35">
      <c r="B11" s="41"/>
      <c r="C11" s="41"/>
      <c r="D11" s="31" t="s">
        <v>18</v>
      </c>
      <c r="E11" s="4">
        <f>SUM(E4:E10)</f>
        <v>225600500.72</v>
      </c>
      <c r="F11" s="29">
        <f>SUM(F4:F10)</f>
        <v>1.0000000000000002</v>
      </c>
      <c r="G11" s="4">
        <f>SUM(G4:G10)</f>
        <v>264139561.06999999</v>
      </c>
      <c r="H11" s="29">
        <f>SUM(H4:H10)</f>
        <v>1</v>
      </c>
      <c r="I11" s="29">
        <f>SUM(I4:I10)</f>
        <v>0.8666349068543302</v>
      </c>
      <c r="J11" s="29">
        <f t="shared" si="2"/>
        <v>0.17082878906298204</v>
      </c>
      <c r="K11" s="30">
        <f>SUM(K4:K10)</f>
        <v>0.17620091120310444</v>
      </c>
      <c r="L11" s="18"/>
      <c r="N11" s="51">
        <v>45413</v>
      </c>
      <c r="O11" s="52"/>
      <c r="P11" s="3">
        <f t="shared" si="5"/>
        <v>79.394514066498544</v>
      </c>
      <c r="Q11" s="15"/>
      <c r="R11" s="19"/>
      <c r="S11" s="10"/>
      <c r="T11" s="19"/>
    </row>
    <row r="12" spans="2:22" ht="15.6" thickTop="1" thickBot="1" x14ac:dyDescent="0.35">
      <c r="J12" s="31" t="s">
        <v>20</v>
      </c>
      <c r="K12" s="46">
        <v>0.04</v>
      </c>
      <c r="L12" s="20"/>
      <c r="M12" s="12"/>
      <c r="N12" s="51">
        <v>45444</v>
      </c>
      <c r="O12" s="52"/>
      <c r="P12" s="3">
        <f t="shared" si="5"/>
        <v>79.961108766384712</v>
      </c>
      <c r="T12" s="19"/>
    </row>
    <row r="13" spans="2:22" ht="15.6" thickTop="1" thickBot="1" x14ac:dyDescent="0.35">
      <c r="J13" s="32" t="s">
        <v>19</v>
      </c>
      <c r="K13" s="33">
        <v>5.7700000000000001E-2</v>
      </c>
      <c r="L13" s="21"/>
      <c r="M13" s="15"/>
      <c r="N13" s="51">
        <v>45474</v>
      </c>
      <c r="O13" s="52"/>
      <c r="P13" s="3">
        <f t="shared" si="5"/>
        <v>80.531746939018504</v>
      </c>
      <c r="Q13" s="22"/>
      <c r="R13" s="22"/>
      <c r="S13" s="64"/>
      <c r="T13" s="64"/>
      <c r="U13" s="23"/>
      <c r="V13" s="23"/>
    </row>
    <row r="14" spans="2:22" ht="15.6" thickTop="1" thickBot="1" x14ac:dyDescent="0.35">
      <c r="J14" s="31" t="s">
        <v>29</v>
      </c>
      <c r="K14" s="34">
        <f>+K11-(K12+K13)</f>
        <v>7.8500911203104429E-2</v>
      </c>
      <c r="L14" s="18"/>
      <c r="M14" s="15"/>
      <c r="N14" s="51">
        <v>45505</v>
      </c>
      <c r="O14" s="52"/>
      <c r="P14" s="3">
        <f t="shared" si="5"/>
        <v>81.106457440426752</v>
      </c>
      <c r="Q14" s="60"/>
      <c r="R14" s="60"/>
      <c r="S14" s="61"/>
      <c r="T14" s="61"/>
      <c r="U14" s="23"/>
      <c r="V14" s="23"/>
    </row>
    <row r="15" spans="2:22" ht="15.6" thickTop="1" thickBot="1" x14ac:dyDescent="0.35">
      <c r="J15" s="31" t="s">
        <v>21</v>
      </c>
      <c r="K15" s="35">
        <f>+K14/11</f>
        <v>7.1364464730094938E-3</v>
      </c>
      <c r="L15" s="18"/>
      <c r="N15" s="51">
        <v>45536</v>
      </c>
      <c r="O15" s="52"/>
      <c r="P15" s="3">
        <f t="shared" si="5"/>
        <v>81.685269332565781</v>
      </c>
      <c r="Q15" s="62"/>
      <c r="R15" s="62"/>
      <c r="S15" s="63"/>
      <c r="T15" s="63"/>
      <c r="U15" s="24"/>
      <c r="V15" s="23"/>
    </row>
    <row r="16" spans="2:22" ht="15.6" thickTop="1" thickBot="1" x14ac:dyDescent="0.35">
      <c r="I16" s="19"/>
      <c r="M16" s="19"/>
      <c r="N16" s="51">
        <v>45566</v>
      </c>
      <c r="O16" s="52"/>
      <c r="P16" s="3">
        <f t="shared" si="5"/>
        <v>82.268211884791</v>
      </c>
      <c r="Q16" s="58"/>
      <c r="R16" s="58"/>
      <c r="S16" s="59"/>
      <c r="T16" s="59"/>
      <c r="U16" s="69"/>
      <c r="V16" s="69"/>
    </row>
    <row r="17" spans="2:22" ht="15.6" thickTop="1" thickBot="1" x14ac:dyDescent="0.35">
      <c r="H17" s="17"/>
      <c r="K17" s="25"/>
      <c r="L17" s="25"/>
      <c r="M17" s="19"/>
      <c r="N17" s="51">
        <v>45597</v>
      </c>
      <c r="O17" s="52"/>
      <c r="P17" s="3">
        <f t="shared" si="5"/>
        <v>82.855314575337019</v>
      </c>
      <c r="Q17" s="58"/>
      <c r="R17" s="58"/>
      <c r="S17" s="59"/>
      <c r="T17" s="59"/>
      <c r="U17" s="66"/>
      <c r="V17" s="66"/>
    </row>
    <row r="18" spans="2:22" ht="15.6" thickTop="1" thickBot="1" x14ac:dyDescent="0.35">
      <c r="K18" s="27"/>
      <c r="L18" s="27"/>
      <c r="N18" s="51">
        <v>45627</v>
      </c>
      <c r="O18" s="52"/>
      <c r="P18" s="3">
        <f t="shared" si="5"/>
        <v>83.446607092808279</v>
      </c>
      <c r="Q18" s="58"/>
      <c r="R18" s="58"/>
      <c r="S18" s="59"/>
      <c r="T18" s="59"/>
      <c r="U18" s="26"/>
      <c r="V18" s="26"/>
    </row>
    <row r="19" spans="2:22" ht="15" thickTop="1" x14ac:dyDescent="0.3">
      <c r="K19" s="25"/>
      <c r="L19" s="25"/>
      <c r="Q19" s="58"/>
      <c r="R19" s="58"/>
      <c r="S19" s="59"/>
      <c r="T19" s="59"/>
      <c r="U19" s="66"/>
      <c r="V19" s="66"/>
    </row>
    <row r="20" spans="2:22" x14ac:dyDescent="0.3">
      <c r="B20" s="43" t="s">
        <v>25</v>
      </c>
      <c r="C20" s="41"/>
      <c r="D20" s="41"/>
      <c r="E20" s="41"/>
      <c r="F20" s="41"/>
      <c r="G20" s="41"/>
      <c r="H20" s="41"/>
      <c r="I20" s="41"/>
      <c r="J20" s="41"/>
    </row>
    <row r="21" spans="2:22" x14ac:dyDescent="0.3">
      <c r="B21" s="43"/>
      <c r="C21" s="41"/>
      <c r="D21" s="41"/>
      <c r="E21" s="41"/>
      <c r="F21" s="41"/>
      <c r="G21" s="41"/>
      <c r="H21" s="41"/>
      <c r="I21" s="41"/>
      <c r="J21" s="41"/>
    </row>
    <row r="22" spans="2:22" x14ac:dyDescent="0.3">
      <c r="B22" s="44" t="s">
        <v>28</v>
      </c>
      <c r="C22" s="41"/>
      <c r="D22" s="41"/>
      <c r="E22" s="41"/>
      <c r="F22" s="41"/>
      <c r="G22" s="41"/>
      <c r="H22" s="41"/>
      <c r="I22" s="41"/>
      <c r="J22" s="41"/>
    </row>
    <row r="23" spans="2:22" x14ac:dyDescent="0.3">
      <c r="B23" s="44" t="s">
        <v>30</v>
      </c>
      <c r="C23" s="41"/>
      <c r="D23" s="41"/>
      <c r="E23" s="41"/>
      <c r="F23" s="41"/>
      <c r="G23" s="41"/>
      <c r="H23" s="41"/>
      <c r="I23" s="41"/>
      <c r="J23" s="41"/>
    </row>
    <row r="24" spans="2:22" x14ac:dyDescent="0.3">
      <c r="B24" s="41"/>
      <c r="C24" s="41"/>
      <c r="D24" s="41"/>
      <c r="E24" s="41"/>
      <c r="F24" s="41"/>
      <c r="G24" s="41"/>
      <c r="H24" s="41"/>
      <c r="I24" s="41"/>
      <c r="J24" s="41"/>
    </row>
    <row r="25" spans="2:22" x14ac:dyDescent="0.3">
      <c r="B25" s="45" t="s">
        <v>26</v>
      </c>
      <c r="C25" s="41"/>
      <c r="D25" s="41"/>
      <c r="E25" s="41"/>
      <c r="F25" s="41"/>
      <c r="G25" s="41"/>
      <c r="H25" s="41"/>
      <c r="I25" s="41"/>
      <c r="J25" s="41"/>
    </row>
    <row r="26" spans="2:22" x14ac:dyDescent="0.3">
      <c r="B26" s="45"/>
      <c r="C26" s="41"/>
      <c r="D26" s="41"/>
      <c r="E26" s="41"/>
      <c r="F26" s="41"/>
      <c r="G26" s="41"/>
      <c r="H26" s="41"/>
      <c r="I26" s="41"/>
      <c r="J26" s="41"/>
    </row>
    <row r="27" spans="2:22" x14ac:dyDescent="0.3">
      <c r="B27" s="49" t="s">
        <v>41</v>
      </c>
      <c r="C27" s="49"/>
      <c r="D27" s="49"/>
      <c r="E27" s="49"/>
      <c r="F27" s="49"/>
      <c r="G27" s="49"/>
      <c r="H27" s="49"/>
      <c r="I27" s="49"/>
      <c r="J27" s="41"/>
    </row>
    <row r="28" spans="2:22" x14ac:dyDescent="0.3">
      <c r="B28" s="49" t="s">
        <v>42</v>
      </c>
      <c r="C28" s="49"/>
      <c r="D28" s="49"/>
      <c r="E28" s="49"/>
      <c r="F28" s="49"/>
      <c r="G28" s="49"/>
      <c r="H28" s="49"/>
      <c r="I28" s="49"/>
      <c r="J28" s="41"/>
    </row>
    <row r="29" spans="2:22" ht="47.25" customHeight="1" x14ac:dyDescent="0.3">
      <c r="B29" s="50" t="s">
        <v>35</v>
      </c>
      <c r="C29" s="50"/>
      <c r="D29" s="50"/>
      <c r="E29" s="50"/>
      <c r="F29" s="50"/>
      <c r="G29" s="50"/>
      <c r="H29" s="50"/>
      <c r="I29" s="50"/>
      <c r="J29" s="41"/>
    </row>
    <row r="30" spans="2:22" ht="36.75" customHeight="1" x14ac:dyDescent="0.3">
      <c r="B30" s="50" t="s">
        <v>36</v>
      </c>
      <c r="C30" s="50"/>
      <c r="D30" s="50"/>
      <c r="E30" s="50"/>
      <c r="F30" s="50"/>
      <c r="G30" s="50"/>
      <c r="H30" s="50"/>
      <c r="I30" s="50"/>
      <c r="J30" s="41"/>
    </row>
    <row r="31" spans="2:22" x14ac:dyDescent="0.3">
      <c r="B31" s="50" t="s">
        <v>37</v>
      </c>
      <c r="C31" s="50"/>
      <c r="D31" s="50"/>
      <c r="E31" s="50"/>
      <c r="F31" s="50"/>
      <c r="G31" s="50"/>
      <c r="H31" s="50"/>
      <c r="I31" s="50"/>
      <c r="J31" s="41"/>
    </row>
    <row r="32" spans="2:22" x14ac:dyDescent="0.3">
      <c r="B32" s="49" t="s">
        <v>38</v>
      </c>
      <c r="C32" s="49"/>
      <c r="D32" s="49"/>
      <c r="E32" s="49"/>
      <c r="F32" s="49"/>
      <c r="G32" s="49"/>
      <c r="H32" s="49"/>
      <c r="I32" s="49"/>
      <c r="J32" s="41"/>
    </row>
    <row r="33" spans="2:10" ht="78" customHeight="1" x14ac:dyDescent="0.3">
      <c r="B33" s="50" t="s">
        <v>40</v>
      </c>
      <c r="C33" s="50"/>
      <c r="D33" s="50"/>
      <c r="E33" s="50"/>
      <c r="F33" s="50"/>
      <c r="G33" s="50"/>
      <c r="H33" s="50"/>
      <c r="I33" s="50"/>
      <c r="J33" s="41"/>
    </row>
    <row r="34" spans="2:10" ht="78.75" customHeight="1" x14ac:dyDescent="0.3">
      <c r="B34" s="50" t="s">
        <v>43</v>
      </c>
      <c r="C34" s="50"/>
      <c r="D34" s="50"/>
      <c r="E34" s="50"/>
      <c r="F34" s="50"/>
      <c r="G34" s="50"/>
      <c r="H34" s="50"/>
      <c r="I34" s="50"/>
      <c r="J34" s="41"/>
    </row>
    <row r="35" spans="2:10" ht="30" customHeight="1" x14ac:dyDescent="0.3">
      <c r="B35" s="50" t="s">
        <v>27</v>
      </c>
      <c r="C35" s="50"/>
      <c r="D35" s="50"/>
      <c r="E35" s="50"/>
      <c r="F35" s="50"/>
      <c r="G35" s="50"/>
      <c r="H35" s="50"/>
      <c r="I35" s="50"/>
      <c r="J35" s="41"/>
    </row>
    <row r="36" spans="2:10" ht="33.75" customHeight="1" x14ac:dyDescent="0.3">
      <c r="B36" s="50" t="s">
        <v>39</v>
      </c>
      <c r="C36" s="50"/>
      <c r="D36" s="50"/>
      <c r="E36" s="50"/>
      <c r="F36" s="50"/>
      <c r="G36" s="50"/>
      <c r="H36" s="50"/>
      <c r="I36" s="50"/>
      <c r="J36" s="41"/>
    </row>
  </sheetData>
  <sheetProtection algorithmName="SHA-512" hashValue="/tSgPSv4911twYWbqR15+AIBQCX6us9xmqfF0Q+2IOBN8oYjxX1XokS8kaeqnkiSGf9GGywQFjaBQIt5Jmis8w==" saltValue="9GEG4AyhXYw8NYYhPSUu1Q==" spinCount="100000" sheet="1" objects="1" scenarios="1"/>
  <mergeCells count="48">
    <mergeCell ref="N18:O18"/>
    <mergeCell ref="S19:T19"/>
    <mergeCell ref="U19:V19"/>
    <mergeCell ref="N4:O4"/>
    <mergeCell ref="U16:V16"/>
    <mergeCell ref="Q17:R17"/>
    <mergeCell ref="S17:T17"/>
    <mergeCell ref="U17:V17"/>
    <mergeCell ref="N5:O5"/>
    <mergeCell ref="N6:O6"/>
    <mergeCell ref="N7:O7"/>
    <mergeCell ref="Q19:R19"/>
    <mergeCell ref="N12:O12"/>
    <mergeCell ref="N13:O13"/>
    <mergeCell ref="N10:O10"/>
    <mergeCell ref="N11:O11"/>
    <mergeCell ref="S13:T13"/>
    <mergeCell ref="N3:O3"/>
    <mergeCell ref="N9:O9"/>
    <mergeCell ref="N14:O14"/>
    <mergeCell ref="N15:O15"/>
    <mergeCell ref="Q18:R18"/>
    <mergeCell ref="S18:T18"/>
    <mergeCell ref="Q14:R14"/>
    <mergeCell ref="S14:T14"/>
    <mergeCell ref="Q15:R15"/>
    <mergeCell ref="S15:T15"/>
    <mergeCell ref="Q16:R16"/>
    <mergeCell ref="S16:T16"/>
    <mergeCell ref="N17:O17"/>
    <mergeCell ref="B2:B3"/>
    <mergeCell ref="C2:C3"/>
    <mergeCell ref="D2:D3"/>
    <mergeCell ref="E2:F2"/>
    <mergeCell ref="G2:H2"/>
    <mergeCell ref="N8:O8"/>
    <mergeCell ref="N2:O2"/>
    <mergeCell ref="N16:O16"/>
    <mergeCell ref="B27:I27"/>
    <mergeCell ref="B28:I28"/>
    <mergeCell ref="B29:I29"/>
    <mergeCell ref="B30:I30"/>
    <mergeCell ref="B31:I31"/>
    <mergeCell ref="B32:I32"/>
    <mergeCell ref="B33:I33"/>
    <mergeCell ref="B34:I34"/>
    <mergeCell ref="B35:I35"/>
    <mergeCell ref="B36:I36"/>
  </mergeCells>
  <dataValidations count="1">
    <dataValidation type="decimal" allowBlank="1" showInputMessage="1" showErrorMessage="1" sqref="K12" xr:uid="{ADF27BC2-7368-44A0-AAF7-14BFB77AB9E8}">
      <formula1>0</formula1>
      <formula2>0.04</formula2>
    </dataValidation>
  </dataValidations>
  <pageMargins left="0.7" right="0.7" top="0.75" bottom="0.75" header="0.3" footer="0.3"/>
  <pageSetup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2</vt:lpstr>
      <vt:lpstr>'Anexo 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Sacnite Arriaga Anguiano</dc:creator>
  <cp:lastModifiedBy>Alejandra Torres Morales</cp:lastModifiedBy>
  <cp:lastPrinted>2023-10-16T19:09:13Z</cp:lastPrinted>
  <dcterms:created xsi:type="dcterms:W3CDTF">2023-09-14T16:54:21Z</dcterms:created>
  <dcterms:modified xsi:type="dcterms:W3CDTF">2023-10-16T19:09:17Z</dcterms:modified>
</cp:coreProperties>
</file>